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FMO-MVP REPORTS\FMP\Dental\"/>
    </mc:Choice>
  </mc:AlternateContent>
  <workbookProtection workbookAlgorithmName="SHA-512" workbookHashValue="Dg3Hf48SUWNrZ25XV5EIzUj9HmunotNx7nlIGnloKElUw3oYGXf2FMsrkaIjjsKWhDFqgGAvUDcL7G+18OQ5gw==" workbookSaltValue="gskUOw/JVb7nS1TPERrqEA==" workbookSpinCount="100000" lockStructure="1"/>
  <bookViews>
    <workbookView xWindow="0" yWindow="0" windowWidth="21600" windowHeight="8400"/>
  </bookViews>
  <sheets>
    <sheet name="Plan Summary" sheetId="1" r:id="rId1"/>
    <sheet name="Lump Sum Estimate" sheetId="6" r:id="rId2"/>
    <sheet name="PMPMs Jan20-Jun20" sheetId="2" r:id="rId3"/>
    <sheet name="PMPMs Jul20-Dec20" sheetId="4" r:id="rId4"/>
    <sheet name="PMPMs Jan21-Dec21" sheetId="7" r:id="rId5"/>
    <sheet name="PMPMs Jan22-Dec22" sheetId="10" r:id="rId6"/>
    <sheet name="PMPMs Jan23-Dec23" sheetId="12" r:id="rId7"/>
    <sheet name="FMP $ Jan20-Jun20" sheetId="3" r:id="rId8"/>
    <sheet name="FMP $ Jul20-Dec20" sheetId="5" r:id="rId9"/>
    <sheet name="FMP $ Jan21-Dec21" sheetId="8" r:id="rId10"/>
    <sheet name="FMP $ Jan22-Dec22" sheetId="11" r:id="rId11"/>
    <sheet name="FMP $ Jan23-Dec23" sheetId="13" r:id="rId12"/>
    <sheet name="Notes" sheetId="9" state="hidden"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6" l="1"/>
  <c r="E41" i="6"/>
  <c r="I41" i="6"/>
  <c r="J41" i="6"/>
  <c r="AY9" i="13" l="1"/>
  <c r="AZ9" i="13"/>
  <c r="BA9" i="13"/>
  <c r="BB9" i="13"/>
  <c r="BC9" i="13"/>
  <c r="BD9" i="13"/>
  <c r="BE9" i="13"/>
  <c r="AY10" i="13"/>
  <c r="AZ10" i="13"/>
  <c r="BA10" i="13"/>
  <c r="BB10" i="13"/>
  <c r="BC10" i="13"/>
  <c r="BD10" i="13"/>
  <c r="BE10" i="13"/>
  <c r="AY11" i="13"/>
  <c r="AZ11" i="13"/>
  <c r="BA11" i="13"/>
  <c r="BB11" i="13"/>
  <c r="BC11" i="13"/>
  <c r="BD11" i="13"/>
  <c r="BE11" i="13"/>
  <c r="AY12" i="13"/>
  <c r="AZ12" i="13"/>
  <c r="BA12" i="13"/>
  <c r="BB12" i="13"/>
  <c r="BC12" i="13"/>
  <c r="BD12" i="13"/>
  <c r="BE12" i="13"/>
  <c r="AY13" i="13"/>
  <c r="AZ13" i="13"/>
  <c r="BA13" i="13"/>
  <c r="BB13" i="13"/>
  <c r="BC13" i="13"/>
  <c r="BD13" i="13"/>
  <c r="BE13" i="13"/>
  <c r="AY14" i="13"/>
  <c r="AZ14" i="13"/>
  <c r="BA14" i="13"/>
  <c r="BB14" i="13"/>
  <c r="BC14" i="13"/>
  <c r="BD14" i="13"/>
  <c r="BE14" i="13"/>
  <c r="AY15" i="13"/>
  <c r="AZ15" i="13"/>
  <c r="BA15" i="13"/>
  <c r="BB15" i="13"/>
  <c r="BC15" i="13"/>
  <c r="BD15" i="13"/>
  <c r="BE15" i="13"/>
  <c r="AV9" i="13"/>
  <c r="AW9" i="13"/>
  <c r="AV10" i="13"/>
  <c r="AW10" i="13"/>
  <c r="AV11" i="13"/>
  <c r="AW11" i="13"/>
  <c r="AV12" i="13"/>
  <c r="AW12" i="13"/>
  <c r="AV13" i="13"/>
  <c r="AW13" i="13"/>
  <c r="AV14" i="13"/>
  <c r="AW14" i="13"/>
  <c r="AV15" i="13"/>
  <c r="AW15" i="13"/>
  <c r="AU10" i="13"/>
  <c r="AU11" i="13"/>
  <c r="AU12" i="13"/>
  <c r="AU13" i="13"/>
  <c r="AU14" i="13"/>
  <c r="AU15" i="13"/>
  <c r="AX10" i="13"/>
  <c r="AX11" i="13"/>
  <c r="AX12" i="13"/>
  <c r="AX13" i="13"/>
  <c r="AX14" i="13"/>
  <c r="AX15" i="13"/>
  <c r="V9" i="13"/>
  <c r="W9" i="13"/>
  <c r="X9" i="13"/>
  <c r="Y9" i="13"/>
  <c r="Z9" i="13"/>
  <c r="AA9" i="13"/>
  <c r="AB9" i="13"/>
  <c r="AC9" i="13"/>
  <c r="AD9" i="13"/>
  <c r="AE9" i="13"/>
  <c r="V10" i="13"/>
  <c r="W10" i="13"/>
  <c r="X10" i="13"/>
  <c r="Y10" i="13"/>
  <c r="Z10" i="13"/>
  <c r="AA10" i="13"/>
  <c r="AB10" i="13"/>
  <c r="AC10" i="13"/>
  <c r="AD10" i="13"/>
  <c r="AE10" i="13"/>
  <c r="V11" i="13"/>
  <c r="W11" i="13"/>
  <c r="X11" i="13"/>
  <c r="Y11" i="13"/>
  <c r="Z11" i="13"/>
  <c r="AA11" i="13"/>
  <c r="AB11" i="13"/>
  <c r="AC11" i="13"/>
  <c r="AD11" i="13"/>
  <c r="AE11" i="13"/>
  <c r="V12" i="13"/>
  <c r="W12" i="13"/>
  <c r="X12" i="13"/>
  <c r="Y12" i="13"/>
  <c r="Z12" i="13"/>
  <c r="AA12" i="13"/>
  <c r="AB12" i="13"/>
  <c r="AC12" i="13"/>
  <c r="AD12" i="13"/>
  <c r="AE12" i="13"/>
  <c r="V13" i="13"/>
  <c r="W13" i="13"/>
  <c r="X13" i="13"/>
  <c r="Y13" i="13"/>
  <c r="Z13" i="13"/>
  <c r="AA13" i="13"/>
  <c r="AB13" i="13"/>
  <c r="AC13" i="13"/>
  <c r="AD13" i="13"/>
  <c r="AE13" i="13"/>
  <c r="V14" i="13"/>
  <c r="W14" i="13"/>
  <c r="X14" i="13"/>
  <c r="Y14" i="13"/>
  <c r="Z14" i="13"/>
  <c r="AA14" i="13"/>
  <c r="AB14" i="13"/>
  <c r="AC14" i="13"/>
  <c r="AD14" i="13"/>
  <c r="AE14" i="13"/>
  <c r="V15" i="13"/>
  <c r="W15" i="13"/>
  <c r="X15" i="13"/>
  <c r="Y15" i="13"/>
  <c r="Z15" i="13"/>
  <c r="AA15" i="13"/>
  <c r="AB15" i="13"/>
  <c r="AC15" i="13"/>
  <c r="AD15" i="13"/>
  <c r="AE15" i="13"/>
  <c r="U10" i="13"/>
  <c r="U11" i="13"/>
  <c r="U12" i="13"/>
  <c r="U13" i="13"/>
  <c r="U14" i="13"/>
  <c r="U15" i="13"/>
  <c r="U9" i="13"/>
  <c r="J40" i="6" l="1"/>
  <c r="I40" i="6"/>
  <c r="E40" i="6"/>
  <c r="D40" i="6"/>
  <c r="D40" i="1" l="1"/>
  <c r="AL29" i="11"/>
  <c r="AM29" i="11"/>
  <c r="AN29" i="11"/>
  <c r="AO29" i="11"/>
  <c r="AP29" i="11"/>
  <c r="AQ29" i="11"/>
  <c r="AR29" i="11"/>
  <c r="AS29" i="11"/>
  <c r="BY29" i="11"/>
  <c r="BZ29" i="11"/>
  <c r="CA29" i="11"/>
  <c r="CB29" i="11"/>
  <c r="CC29" i="11"/>
  <c r="CD29" i="11"/>
  <c r="CE29" i="11"/>
  <c r="CF29" i="11"/>
  <c r="CG29" i="11"/>
  <c r="AK29" i="11"/>
  <c r="AX9" i="13"/>
  <c r="AU9" i="13"/>
  <c r="AK9" i="13"/>
  <c r="AL9" i="13"/>
  <c r="AM9" i="13"/>
  <c r="AN9" i="13"/>
  <c r="AO9" i="13"/>
  <c r="AP9" i="13"/>
  <c r="AQ9" i="13"/>
  <c r="AR9" i="13"/>
  <c r="AK10" i="13"/>
  <c r="AL10" i="13"/>
  <c r="AM10" i="13"/>
  <c r="AN10" i="13"/>
  <c r="AO10" i="13"/>
  <c r="AP10" i="13"/>
  <c r="AQ10" i="13"/>
  <c r="AR10" i="13"/>
  <c r="AK11" i="13"/>
  <c r="AL11" i="13"/>
  <c r="AM11" i="13"/>
  <c r="AN11" i="13"/>
  <c r="AO11" i="13"/>
  <c r="AP11" i="13"/>
  <c r="AQ11" i="13"/>
  <c r="AR11" i="13"/>
  <c r="AK12" i="13"/>
  <c r="AL12" i="13"/>
  <c r="AM12" i="13"/>
  <c r="AN12" i="13"/>
  <c r="AO12" i="13"/>
  <c r="AP12" i="13"/>
  <c r="AQ12" i="13"/>
  <c r="AR12" i="13"/>
  <c r="AK13" i="13"/>
  <c r="AL13" i="13"/>
  <c r="AM13" i="13"/>
  <c r="AN13" i="13"/>
  <c r="AO13" i="13"/>
  <c r="AP13" i="13"/>
  <c r="AQ13" i="13"/>
  <c r="AR13" i="13"/>
  <c r="AK14" i="13"/>
  <c r="AL14" i="13"/>
  <c r="AM14" i="13"/>
  <c r="AN14" i="13"/>
  <c r="AO14" i="13"/>
  <c r="AP14" i="13"/>
  <c r="AQ14" i="13"/>
  <c r="AR14" i="13"/>
  <c r="AK15" i="13"/>
  <c r="AL15" i="13"/>
  <c r="AM15" i="13"/>
  <c r="AN15" i="13"/>
  <c r="AO15" i="13"/>
  <c r="AP15" i="13"/>
  <c r="AQ15" i="13"/>
  <c r="AR15" i="13"/>
  <c r="AH9" i="13"/>
  <c r="AI9" i="13"/>
  <c r="AH10" i="13"/>
  <c r="AI10" i="13"/>
  <c r="AH11" i="13"/>
  <c r="AI11" i="13"/>
  <c r="AH12" i="13"/>
  <c r="AI12" i="13"/>
  <c r="AH13" i="13"/>
  <c r="AI13" i="13"/>
  <c r="AH14" i="13"/>
  <c r="AI14" i="13"/>
  <c r="AH15" i="13"/>
  <c r="AI15" i="13"/>
  <c r="AJ10" i="13"/>
  <c r="AJ11" i="13"/>
  <c r="AJ12" i="13"/>
  <c r="AJ13" i="13"/>
  <c r="AJ14" i="13"/>
  <c r="AJ15" i="13"/>
  <c r="AJ9" i="13"/>
  <c r="BX17" i="11" l="1"/>
  <c r="BX29" i="11"/>
  <c r="AJ29" i="11"/>
  <c r="AJ23" i="11"/>
  <c r="AJ24" i="11"/>
  <c r="AJ25" i="11"/>
  <c r="AJ26" i="11"/>
  <c r="AJ27" i="11"/>
  <c r="AI29" i="11" l="1"/>
  <c r="BW29" i="11"/>
  <c r="CK9" i="3" l="1"/>
  <c r="CL9" i="3"/>
  <c r="CM9" i="3"/>
  <c r="CN9" i="3"/>
  <c r="CO9" i="3"/>
  <c r="CP9" i="3"/>
  <c r="CQ9" i="3"/>
  <c r="CR9" i="3"/>
  <c r="CS9" i="3"/>
  <c r="CK10" i="3"/>
  <c r="CL10" i="3"/>
  <c r="CM10" i="3"/>
  <c r="CN10" i="3"/>
  <c r="CO10" i="3"/>
  <c r="CP10" i="3"/>
  <c r="CQ10" i="3"/>
  <c r="CR10" i="3"/>
  <c r="CS10" i="3"/>
  <c r="CK11" i="3"/>
  <c r="CL11" i="3"/>
  <c r="CM11" i="3"/>
  <c r="CN11" i="3"/>
  <c r="CO11" i="3"/>
  <c r="CP11" i="3"/>
  <c r="CQ11" i="3"/>
  <c r="CR11" i="3"/>
  <c r="CS11" i="3"/>
  <c r="CK12" i="3"/>
  <c r="CL12" i="3"/>
  <c r="CM12" i="3"/>
  <c r="CN12" i="3"/>
  <c r="CO12" i="3"/>
  <c r="CP12" i="3"/>
  <c r="CQ12" i="3"/>
  <c r="CR12" i="3"/>
  <c r="CS12" i="3"/>
  <c r="CK13" i="3"/>
  <c r="CL13" i="3"/>
  <c r="CM13" i="3"/>
  <c r="CN13" i="3"/>
  <c r="CO13" i="3"/>
  <c r="CP13" i="3"/>
  <c r="CQ13" i="3"/>
  <c r="CR13" i="3"/>
  <c r="CS13" i="3"/>
  <c r="BV9" i="11"/>
  <c r="BW9" i="11"/>
  <c r="BX9" i="11"/>
  <c r="BX3" i="11" s="1"/>
  <c r="BY9" i="11"/>
  <c r="BZ9" i="11"/>
  <c r="CA9" i="11"/>
  <c r="CB9" i="11"/>
  <c r="CC9" i="11"/>
  <c r="CD9" i="11"/>
  <c r="CE9" i="11"/>
  <c r="CF9" i="11"/>
  <c r="CG9" i="11"/>
  <c r="BV10" i="11"/>
  <c r="BW10" i="11"/>
  <c r="BX10" i="11"/>
  <c r="BY10" i="11"/>
  <c r="BZ10" i="11"/>
  <c r="CA10" i="11"/>
  <c r="CA3" i="11" s="1"/>
  <c r="CB10" i="11"/>
  <c r="CC10" i="11"/>
  <c r="CD10" i="11"/>
  <c r="CE10" i="11"/>
  <c r="CF10" i="11"/>
  <c r="CG10" i="11"/>
  <c r="BV11" i="11"/>
  <c r="BW11" i="11"/>
  <c r="BX11" i="11"/>
  <c r="BY11" i="11"/>
  <c r="BZ11" i="11"/>
  <c r="CA11" i="11"/>
  <c r="CB11" i="11"/>
  <c r="CC11" i="11"/>
  <c r="CD11" i="11"/>
  <c r="CE11" i="11"/>
  <c r="CF11" i="11"/>
  <c r="CG11" i="11"/>
  <c r="BV12" i="11"/>
  <c r="BW12" i="11"/>
  <c r="BX12" i="11"/>
  <c r="BX4" i="11" s="1"/>
  <c r="BY12" i="11"/>
  <c r="BZ12" i="11"/>
  <c r="CA12" i="11"/>
  <c r="CB12" i="11"/>
  <c r="CC12" i="11"/>
  <c r="CD12" i="11"/>
  <c r="CE12" i="11"/>
  <c r="CF12" i="11"/>
  <c r="CG12" i="11"/>
  <c r="BV13" i="11"/>
  <c r="BW13" i="11"/>
  <c r="BX13" i="11"/>
  <c r="BY13" i="11"/>
  <c r="BZ13" i="11"/>
  <c r="CA13" i="11"/>
  <c r="CA4" i="11" s="1"/>
  <c r="CB13" i="11"/>
  <c r="CC13" i="11"/>
  <c r="CD13" i="11"/>
  <c r="CE13" i="11"/>
  <c r="CF13" i="11"/>
  <c r="CG13" i="11"/>
  <c r="BV3" i="11"/>
  <c r="BW3" i="11"/>
  <c r="BY3" i="11"/>
  <c r="BZ3" i="11"/>
  <c r="CB3" i="11"/>
  <c r="CC3" i="11"/>
  <c r="CD3" i="11"/>
  <c r="CE3" i="11"/>
  <c r="CF3" i="11"/>
  <c r="CG3" i="11"/>
  <c r="BV4" i="11"/>
  <c r="BW4" i="11"/>
  <c r="BY4" i="11"/>
  <c r="BZ4" i="11"/>
  <c r="CB4" i="11"/>
  <c r="CC4" i="11"/>
  <c r="CD4" i="11"/>
  <c r="CE4" i="11"/>
  <c r="CF4" i="11"/>
  <c r="CG4" i="11"/>
  <c r="BV23" i="11"/>
  <c r="BW23" i="11"/>
  <c r="BX23" i="11"/>
  <c r="BY23" i="11"/>
  <c r="BZ23" i="11"/>
  <c r="CA23" i="11"/>
  <c r="CB23" i="11"/>
  <c r="CC23" i="11"/>
  <c r="CD23" i="11"/>
  <c r="CE23" i="11"/>
  <c r="CF23" i="11"/>
  <c r="CG23" i="11"/>
  <c r="BV24" i="11"/>
  <c r="BW24" i="11"/>
  <c r="BX24" i="11"/>
  <c r="BY24" i="11"/>
  <c r="BZ24" i="11"/>
  <c r="CA24" i="11"/>
  <c r="CB24" i="11"/>
  <c r="CC24" i="11"/>
  <c r="CD24" i="11"/>
  <c r="CE24" i="11"/>
  <c r="CF24" i="11"/>
  <c r="CG24" i="11"/>
  <c r="BV25" i="11"/>
  <c r="BW25" i="11"/>
  <c r="BX25" i="11"/>
  <c r="BY25" i="11"/>
  <c r="BZ25" i="11"/>
  <c r="CA25" i="11"/>
  <c r="CB25" i="11"/>
  <c r="CC25" i="11"/>
  <c r="CD25" i="11"/>
  <c r="CE25" i="11"/>
  <c r="CF25" i="11"/>
  <c r="CG25" i="11"/>
  <c r="BV26" i="11"/>
  <c r="BW26" i="11"/>
  <c r="BX26" i="11"/>
  <c r="BY26" i="11"/>
  <c r="BZ26" i="11"/>
  <c r="CA26" i="11"/>
  <c r="CB26" i="11"/>
  <c r="CC26" i="11"/>
  <c r="CD26" i="11"/>
  <c r="CE26" i="11"/>
  <c r="CF26" i="11"/>
  <c r="CG26" i="11"/>
  <c r="BV27" i="11"/>
  <c r="BW27" i="11"/>
  <c r="BX27" i="11"/>
  <c r="BY27" i="11"/>
  <c r="BZ27" i="11"/>
  <c r="CA27" i="11"/>
  <c r="CB27" i="11"/>
  <c r="CC27" i="11"/>
  <c r="CD27" i="11"/>
  <c r="CE27" i="11"/>
  <c r="CF27" i="11"/>
  <c r="CG27" i="11"/>
  <c r="AH17" i="11"/>
  <c r="AH23" i="11"/>
  <c r="AI23" i="11"/>
  <c r="AK23" i="11"/>
  <c r="AL23" i="11"/>
  <c r="AM23" i="11"/>
  <c r="AN23" i="11"/>
  <c r="AO23" i="11"/>
  <c r="AP23" i="11"/>
  <c r="AQ23" i="11"/>
  <c r="AR23" i="11"/>
  <c r="AS23" i="11"/>
  <c r="AH24" i="11"/>
  <c r="AI24" i="11"/>
  <c r="AK24" i="11"/>
  <c r="AL24" i="11"/>
  <c r="AM24" i="11"/>
  <c r="AN24" i="11"/>
  <c r="AO24" i="11"/>
  <c r="AP24" i="11"/>
  <c r="AQ24" i="11"/>
  <c r="AR24" i="11"/>
  <c r="AS24" i="11"/>
  <c r="AH25" i="11"/>
  <c r="AI25" i="11"/>
  <c r="AK25" i="11"/>
  <c r="AL25" i="11"/>
  <c r="AM25" i="11"/>
  <c r="AN25" i="11"/>
  <c r="AO25" i="11"/>
  <c r="AP25" i="11"/>
  <c r="AQ25" i="11"/>
  <c r="AR25" i="11"/>
  <c r="AS25" i="11"/>
  <c r="AH26" i="11"/>
  <c r="AI26" i="11"/>
  <c r="AK26" i="11"/>
  <c r="AL26" i="11"/>
  <c r="AM26" i="11"/>
  <c r="AN26" i="11"/>
  <c r="AO26" i="11"/>
  <c r="AP26" i="11"/>
  <c r="AQ26" i="11"/>
  <c r="AR26" i="11"/>
  <c r="AS26" i="11"/>
  <c r="AH27" i="11"/>
  <c r="AI27" i="11"/>
  <c r="AK27" i="11"/>
  <c r="AL27" i="11"/>
  <c r="AM27" i="11"/>
  <c r="AN27" i="11"/>
  <c r="AO27" i="11"/>
  <c r="AP27" i="11"/>
  <c r="AQ27" i="11"/>
  <c r="AR27" i="11"/>
  <c r="AS27" i="11"/>
  <c r="AH3" i="11"/>
  <c r="AM3" i="11"/>
  <c r="AN3" i="11"/>
  <c r="AO3" i="11"/>
  <c r="AP3" i="11"/>
  <c r="AQ3" i="11"/>
  <c r="AR3" i="11"/>
  <c r="AS3" i="11"/>
  <c r="AH4" i="11"/>
  <c r="AN4" i="11"/>
  <c r="AO4" i="11"/>
  <c r="AP4" i="11"/>
  <c r="AQ4" i="11"/>
  <c r="AR4" i="11"/>
  <c r="AS4" i="11"/>
  <c r="AH9" i="11"/>
  <c r="AI9" i="11"/>
  <c r="AI3" i="11" s="1"/>
  <c r="AJ9" i="11"/>
  <c r="AJ3" i="11" s="1"/>
  <c r="AK9" i="11"/>
  <c r="AK3" i="11" s="1"/>
  <c r="AL9" i="11"/>
  <c r="AL3" i="11" s="1"/>
  <c r="AM9" i="11"/>
  <c r="AN9" i="11"/>
  <c r="AO9" i="11"/>
  <c r="AP9" i="11"/>
  <c r="AQ9" i="11"/>
  <c r="AR9" i="11"/>
  <c r="AS9" i="11"/>
  <c r="AH10" i="11"/>
  <c r="AI10" i="11"/>
  <c r="AJ10" i="11"/>
  <c r="AK10" i="11"/>
  <c r="AL10" i="11"/>
  <c r="AM10" i="11"/>
  <c r="AN10" i="11"/>
  <c r="AO10" i="11"/>
  <c r="AP10" i="11"/>
  <c r="AQ10" i="11"/>
  <c r="AR10" i="11"/>
  <c r="AS10" i="11"/>
  <c r="AH11" i="11"/>
  <c r="AI11" i="11"/>
  <c r="AJ11" i="11"/>
  <c r="AK11" i="11"/>
  <c r="AL11" i="11"/>
  <c r="AM11" i="11"/>
  <c r="AN11" i="11"/>
  <c r="AO11" i="11"/>
  <c r="AP11" i="11"/>
  <c r="AQ11" i="11"/>
  <c r="AR11" i="11"/>
  <c r="AS11" i="11"/>
  <c r="AH12" i="11"/>
  <c r="AI12" i="11"/>
  <c r="AI4" i="11" s="1"/>
  <c r="AJ12" i="11"/>
  <c r="AJ4" i="11" s="1"/>
  <c r="AK12" i="11"/>
  <c r="AK4" i="11" s="1"/>
  <c r="AL12" i="11"/>
  <c r="AL4" i="11" s="1"/>
  <c r="AM12" i="11"/>
  <c r="AM4" i="11" s="1"/>
  <c r="AN12" i="11"/>
  <c r="AO12" i="11"/>
  <c r="AP12" i="11"/>
  <c r="AQ12" i="11"/>
  <c r="AR12" i="11"/>
  <c r="AS12" i="11"/>
  <c r="AH13" i="11"/>
  <c r="AI13" i="11"/>
  <c r="AJ13" i="11"/>
  <c r="AK13" i="11"/>
  <c r="AL13" i="11"/>
  <c r="AM13" i="11"/>
  <c r="AN13" i="11"/>
  <c r="AO13" i="11"/>
  <c r="AP13" i="11"/>
  <c r="AQ13" i="11"/>
  <c r="AR13" i="11"/>
  <c r="AS13" i="11"/>
  <c r="D36" i="1"/>
  <c r="N8" i="1" l="1"/>
  <c r="O8" i="1"/>
  <c r="N9" i="1"/>
  <c r="O9" i="1"/>
  <c r="N10" i="1"/>
  <c r="O10" i="1"/>
  <c r="N11" i="1"/>
  <c r="O11" i="1"/>
  <c r="N12" i="1"/>
  <c r="O12" i="1"/>
  <c r="N13" i="1"/>
  <c r="N14" i="1"/>
  <c r="N15" i="1"/>
  <c r="N16" i="1"/>
  <c r="N17" i="1"/>
  <c r="N18" i="1"/>
  <c r="N19" i="1"/>
  <c r="N20" i="1"/>
  <c r="N21" i="1"/>
  <c r="N22" i="1"/>
  <c r="N23" i="1"/>
  <c r="N24" i="1"/>
  <c r="N25" i="1"/>
  <c r="N26" i="1"/>
  <c r="N27" i="1"/>
  <c r="N28" i="1"/>
  <c r="O28" i="1"/>
  <c r="N29" i="1"/>
  <c r="O29" i="1"/>
  <c r="N30" i="1"/>
  <c r="O30" i="1"/>
  <c r="N31" i="1"/>
  <c r="O31" i="1"/>
  <c r="N32" i="1"/>
  <c r="O32" i="1"/>
  <c r="N33" i="1"/>
  <c r="O33" i="1"/>
  <c r="N34" i="1"/>
  <c r="O34" i="1"/>
  <c r="N35" i="1"/>
  <c r="O35" i="1"/>
  <c r="O36" i="1"/>
  <c r="O7" i="1"/>
  <c r="N7" i="1"/>
  <c r="O6" i="1"/>
  <c r="N6" i="1"/>
  <c r="J36" i="1"/>
  <c r="I36" i="1"/>
  <c r="E36" i="1"/>
  <c r="N36" i="1"/>
  <c r="F36" i="6"/>
  <c r="K36" i="6"/>
  <c r="N36" i="6"/>
  <c r="O36" i="6"/>
  <c r="F37" i="6"/>
  <c r="K37" i="6"/>
  <c r="N37" i="6"/>
  <c r="O37" i="6"/>
  <c r="P37" i="6"/>
  <c r="F38" i="6"/>
  <c r="K38" i="6"/>
  <c r="N38" i="6"/>
  <c r="O38" i="6"/>
  <c r="F39" i="6"/>
  <c r="K39" i="6"/>
  <c r="N39" i="6"/>
  <c r="O39" i="6"/>
  <c r="F40" i="6"/>
  <c r="K40" i="6"/>
  <c r="N40" i="6"/>
  <c r="O40" i="6"/>
  <c r="F41" i="6"/>
  <c r="K41" i="6"/>
  <c r="N41" i="6"/>
  <c r="O41" i="6"/>
  <c r="F42" i="6"/>
  <c r="K42" i="6"/>
  <c r="N42" i="6"/>
  <c r="P42" i="6" s="1"/>
  <c r="O42" i="6"/>
  <c r="F43" i="6"/>
  <c r="K43" i="6"/>
  <c r="N43" i="6"/>
  <c r="O43" i="6"/>
  <c r="F44" i="6"/>
  <c r="K44" i="6"/>
  <c r="N44" i="6"/>
  <c r="O44" i="6"/>
  <c r="P44" i="6"/>
  <c r="F45" i="6"/>
  <c r="K45" i="6"/>
  <c r="N45" i="6"/>
  <c r="O45" i="6"/>
  <c r="F46" i="6"/>
  <c r="K46" i="6"/>
  <c r="N46" i="6"/>
  <c r="O46" i="6"/>
  <c r="P46" i="6" s="1"/>
  <c r="F47" i="6"/>
  <c r="K47" i="6"/>
  <c r="N47" i="6"/>
  <c r="O47" i="6"/>
  <c r="P47" i="6"/>
  <c r="CO8" i="8"/>
  <c r="CP8" i="8"/>
  <c r="CQ8" i="8"/>
  <c r="CR8" i="8"/>
  <c r="CS8" i="8"/>
  <c r="CT8" i="8"/>
  <c r="CU8" i="8"/>
  <c r="CV8" i="8"/>
  <c r="CW8" i="8"/>
  <c r="CX8" i="8"/>
  <c r="CY8" i="8"/>
  <c r="CZ8" i="8"/>
  <c r="DA8" i="8"/>
  <c r="CO9" i="8"/>
  <c r="CP9" i="8"/>
  <c r="CP3" i="8" s="1"/>
  <c r="CQ9" i="8"/>
  <c r="CR9" i="8"/>
  <c r="CS9" i="8"/>
  <c r="CS3" i="8" s="1"/>
  <c r="CT9" i="8"/>
  <c r="CU9" i="8"/>
  <c r="CV9" i="8"/>
  <c r="CV3" i="8" s="1"/>
  <c r="CW9" i="8"/>
  <c r="CW3" i="8" s="1"/>
  <c r="CX9" i="8"/>
  <c r="CX3" i="8" s="1"/>
  <c r="CY9" i="8"/>
  <c r="CY3" i="8" s="1"/>
  <c r="CZ9" i="8"/>
  <c r="DA9" i="8"/>
  <c r="DA3" i="8" s="1"/>
  <c r="CO10" i="8"/>
  <c r="CP10" i="8"/>
  <c r="CQ10" i="8"/>
  <c r="CR10" i="8"/>
  <c r="CS10" i="8"/>
  <c r="CT10" i="8"/>
  <c r="CU10" i="8"/>
  <c r="CV10" i="8"/>
  <c r="CW10" i="8"/>
  <c r="CX10" i="8"/>
  <c r="CY10" i="8"/>
  <c r="CZ10" i="8"/>
  <c r="DA10" i="8"/>
  <c r="CO11" i="8"/>
  <c r="CP11" i="8"/>
  <c r="CQ11" i="8"/>
  <c r="CR11" i="8"/>
  <c r="CS11" i="8"/>
  <c r="CT11" i="8"/>
  <c r="CU11" i="8"/>
  <c r="CU3" i="8" s="1"/>
  <c r="CV11" i="8"/>
  <c r="CW11" i="8"/>
  <c r="CX11" i="8"/>
  <c r="CY11" i="8"/>
  <c r="CZ11" i="8"/>
  <c r="DA11" i="8"/>
  <c r="CO12" i="8"/>
  <c r="CP12" i="8"/>
  <c r="CQ12" i="8"/>
  <c r="CQ4" i="8" s="1"/>
  <c r="CR12" i="8"/>
  <c r="CS12" i="8"/>
  <c r="CT12" i="8"/>
  <c r="CU12" i="8"/>
  <c r="CV12" i="8"/>
  <c r="CV4" i="8" s="1"/>
  <c r="CW12" i="8"/>
  <c r="CX12" i="8"/>
  <c r="CX4" i="8" s="1"/>
  <c r="CY12" i="8"/>
  <c r="CZ12" i="8"/>
  <c r="DA12" i="8"/>
  <c r="DA4" i="8" s="1"/>
  <c r="CO13" i="8"/>
  <c r="CP13" i="8"/>
  <c r="CP4" i="8" s="1"/>
  <c r="CQ13" i="8"/>
  <c r="CR13" i="8"/>
  <c r="CR4" i="8" s="1"/>
  <c r="CS13" i="8"/>
  <c r="CS4" i="8" s="1"/>
  <c r="CT13" i="8"/>
  <c r="CT4" i="8" s="1"/>
  <c r="CU13" i="8"/>
  <c r="CU4" i="8" s="1"/>
  <c r="CV13" i="8"/>
  <c r="CW13" i="8"/>
  <c r="CX13" i="8"/>
  <c r="CY13" i="8"/>
  <c r="CZ13" i="8"/>
  <c r="DA13" i="8"/>
  <c r="CT3" i="8"/>
  <c r="CZ3" i="8"/>
  <c r="CW4" i="8"/>
  <c r="CY4" i="8"/>
  <c r="CZ4" i="8"/>
  <c r="AQ8" i="8"/>
  <c r="AR8" i="8"/>
  <c r="AS8" i="8"/>
  <c r="AT8" i="8"/>
  <c r="AU8" i="8"/>
  <c r="AV8" i="8"/>
  <c r="AW8" i="8"/>
  <c r="AX8" i="8"/>
  <c r="AY8" i="8"/>
  <c r="AZ8" i="8"/>
  <c r="BA8" i="8"/>
  <c r="BB8" i="8"/>
  <c r="BC8" i="8"/>
  <c r="AQ9" i="8"/>
  <c r="AR9" i="8"/>
  <c r="AS9" i="8"/>
  <c r="AT9" i="8"/>
  <c r="AT3" i="8" s="1"/>
  <c r="AU9" i="8"/>
  <c r="AV9" i="8"/>
  <c r="AW9" i="8"/>
  <c r="AW3" i="8" s="1"/>
  <c r="AX9" i="8"/>
  <c r="AY9" i="8"/>
  <c r="AZ9" i="8"/>
  <c r="BA9" i="8"/>
  <c r="BB9" i="8"/>
  <c r="BC9" i="8"/>
  <c r="BC3" i="8" s="1"/>
  <c r="AQ10" i="8"/>
  <c r="AR10" i="8"/>
  <c r="AS10" i="8"/>
  <c r="AT10" i="8"/>
  <c r="AU10" i="8"/>
  <c r="AV10" i="8"/>
  <c r="AW10" i="8"/>
  <c r="AX10" i="8"/>
  <c r="AY10" i="8"/>
  <c r="AZ10" i="8"/>
  <c r="BA10" i="8"/>
  <c r="BB10" i="8"/>
  <c r="BC10" i="8"/>
  <c r="AQ11" i="8"/>
  <c r="AR11" i="8"/>
  <c r="AS11" i="8"/>
  <c r="AT11" i="8"/>
  <c r="AU11" i="8"/>
  <c r="AU3" i="8" s="1"/>
  <c r="AV11" i="8"/>
  <c r="AV3" i="8" s="1"/>
  <c r="AW11" i="8"/>
  <c r="AX11" i="8"/>
  <c r="AX3" i="8" s="1"/>
  <c r="AY11" i="8"/>
  <c r="AZ11" i="8"/>
  <c r="BA11" i="8"/>
  <c r="BB11" i="8"/>
  <c r="BC11" i="8"/>
  <c r="AQ12" i="8"/>
  <c r="AR12" i="8"/>
  <c r="AS12" i="8"/>
  <c r="AT12" i="8"/>
  <c r="AU12" i="8"/>
  <c r="AV12" i="8"/>
  <c r="AW12" i="8"/>
  <c r="AX12" i="8"/>
  <c r="AY12" i="8"/>
  <c r="AZ12" i="8"/>
  <c r="BA12" i="8"/>
  <c r="BB12" i="8"/>
  <c r="BC12" i="8"/>
  <c r="BC4" i="8" s="1"/>
  <c r="AQ13" i="8"/>
  <c r="AR13" i="8"/>
  <c r="AS13" i="8"/>
  <c r="AS4" i="8" s="1"/>
  <c r="AT13" i="8"/>
  <c r="AT4" i="8" s="1"/>
  <c r="AU13" i="8"/>
  <c r="AU4" i="8" s="1"/>
  <c r="AV13" i="8"/>
  <c r="AW13" i="8"/>
  <c r="AW4" i="8" s="1"/>
  <c r="AX13" i="8"/>
  <c r="AY13" i="8"/>
  <c r="AZ13" i="8"/>
  <c r="AZ4" i="8" s="1"/>
  <c r="BA13" i="8"/>
  <c r="BB13" i="8"/>
  <c r="BC13" i="8"/>
  <c r="AV4" i="8"/>
  <c r="BA4" i="8"/>
  <c r="BB4" i="8"/>
  <c r="CO8" i="5"/>
  <c r="CP8" i="5"/>
  <c r="CQ8" i="5"/>
  <c r="CR8" i="5"/>
  <c r="CS8" i="5"/>
  <c r="CT8" i="5"/>
  <c r="CU8" i="5"/>
  <c r="CV8" i="5"/>
  <c r="CW8" i="5"/>
  <c r="CX8" i="5"/>
  <c r="CY8" i="5"/>
  <c r="CZ8" i="5"/>
  <c r="DA8" i="5"/>
  <c r="CO9" i="5"/>
  <c r="CP9" i="5"/>
  <c r="CQ9" i="5"/>
  <c r="CQ3" i="5" s="1"/>
  <c r="CR9" i="5"/>
  <c r="CS9" i="5"/>
  <c r="CS3" i="5" s="1"/>
  <c r="CT9" i="5"/>
  <c r="CT3" i="5" s="1"/>
  <c r="CU9" i="5"/>
  <c r="CU3" i="5" s="1"/>
  <c r="CV9" i="5"/>
  <c r="CW9" i="5"/>
  <c r="CW3" i="5" s="1"/>
  <c r="CX9" i="5"/>
  <c r="CX3" i="5" s="1"/>
  <c r="CY9" i="5"/>
  <c r="CY3" i="5" s="1"/>
  <c r="CZ9" i="5"/>
  <c r="CZ3" i="5" s="1"/>
  <c r="DA9" i="5"/>
  <c r="CO10" i="5"/>
  <c r="CP10" i="5"/>
  <c r="CQ10" i="5"/>
  <c r="CR10" i="5"/>
  <c r="CS10" i="5"/>
  <c r="CT10" i="5"/>
  <c r="CU10" i="5"/>
  <c r="CV10" i="5"/>
  <c r="CW10" i="5"/>
  <c r="CX10" i="5"/>
  <c r="CY10" i="5"/>
  <c r="CZ10" i="5"/>
  <c r="DA10" i="5"/>
  <c r="CO11" i="5"/>
  <c r="CP11" i="5"/>
  <c r="CQ11" i="5"/>
  <c r="CR11" i="5"/>
  <c r="CS11" i="5"/>
  <c r="CT11" i="5"/>
  <c r="CU11" i="5"/>
  <c r="CV11" i="5"/>
  <c r="CW11" i="5"/>
  <c r="CX11" i="5"/>
  <c r="CY11" i="5"/>
  <c r="CZ11" i="5"/>
  <c r="DA11" i="5"/>
  <c r="CO12" i="5"/>
  <c r="CP12" i="5"/>
  <c r="CP4" i="5" s="1"/>
  <c r="CQ12" i="5"/>
  <c r="CR12" i="5"/>
  <c r="CS12" i="5"/>
  <c r="CT12" i="5"/>
  <c r="CT4" i="5" s="1"/>
  <c r="CU12" i="5"/>
  <c r="CU4" i="5" s="1"/>
  <c r="CV12" i="5"/>
  <c r="CV4" i="5" s="1"/>
  <c r="CW12" i="5"/>
  <c r="CW4" i="5" s="1"/>
  <c r="CX12" i="5"/>
  <c r="CY12" i="5"/>
  <c r="CZ12" i="5"/>
  <c r="DA12" i="5"/>
  <c r="CO13" i="5"/>
  <c r="CP13" i="5"/>
  <c r="CQ13" i="5"/>
  <c r="CR13" i="5"/>
  <c r="CS13" i="5"/>
  <c r="CT13" i="5"/>
  <c r="CU13" i="5"/>
  <c r="CV13" i="5"/>
  <c r="CW13" i="5"/>
  <c r="CX13" i="5"/>
  <c r="CY13" i="5"/>
  <c r="CZ13" i="5"/>
  <c r="DA13" i="5"/>
  <c r="CR3" i="5"/>
  <c r="CV3" i="5"/>
  <c r="DA3" i="5"/>
  <c r="CQ4" i="5"/>
  <c r="CR4" i="5"/>
  <c r="CX4" i="5"/>
  <c r="CY4" i="5"/>
  <c r="CZ4" i="5"/>
  <c r="DA4" i="5"/>
  <c r="AQ8" i="5"/>
  <c r="AR8" i="5"/>
  <c r="AS8" i="5"/>
  <c r="AT8" i="5"/>
  <c r="AU8" i="5"/>
  <c r="AV8" i="5"/>
  <c r="AW8" i="5"/>
  <c r="AX8" i="5"/>
  <c r="AY8" i="5"/>
  <c r="AZ8" i="5"/>
  <c r="BA8" i="5"/>
  <c r="BB8" i="5"/>
  <c r="BC8" i="5"/>
  <c r="AQ9" i="5"/>
  <c r="AR9" i="5"/>
  <c r="AS9" i="5"/>
  <c r="AT9" i="5"/>
  <c r="AU9" i="5"/>
  <c r="AV9" i="5"/>
  <c r="AW9" i="5"/>
  <c r="AX9" i="5"/>
  <c r="AY9" i="5"/>
  <c r="AZ9" i="5"/>
  <c r="BA9" i="5"/>
  <c r="BB9" i="5"/>
  <c r="BC9" i="5"/>
  <c r="AQ10" i="5"/>
  <c r="AR10" i="5"/>
  <c r="AS10" i="5"/>
  <c r="AT10" i="5"/>
  <c r="AU10" i="5"/>
  <c r="AV10" i="5"/>
  <c r="AW10" i="5"/>
  <c r="AX10" i="5"/>
  <c r="AY10" i="5"/>
  <c r="AZ10" i="5"/>
  <c r="BA10" i="5"/>
  <c r="BB10" i="5"/>
  <c r="BC10" i="5"/>
  <c r="AQ11" i="5"/>
  <c r="AR11" i="5"/>
  <c r="AS11" i="5"/>
  <c r="AT11" i="5"/>
  <c r="AT3" i="5" s="1"/>
  <c r="AU11" i="5"/>
  <c r="AV11" i="5"/>
  <c r="AW11" i="5"/>
  <c r="AX11" i="5"/>
  <c r="AY11" i="5"/>
  <c r="AZ11" i="5"/>
  <c r="BA11" i="5"/>
  <c r="BB11" i="5"/>
  <c r="BC11" i="5"/>
  <c r="AQ12" i="5"/>
  <c r="AR12" i="5"/>
  <c r="AS12" i="5"/>
  <c r="AS4" i="5" s="1"/>
  <c r="AT12" i="5"/>
  <c r="AT4" i="5" s="1"/>
  <c r="AU12" i="5"/>
  <c r="AV12" i="5"/>
  <c r="AW12" i="5"/>
  <c r="AW4" i="5" s="1"/>
  <c r="AX12" i="5"/>
  <c r="AY12" i="5"/>
  <c r="AZ12" i="5"/>
  <c r="BA12" i="5"/>
  <c r="BB12" i="5"/>
  <c r="BC12" i="5"/>
  <c r="BC4" i="5" s="1"/>
  <c r="AQ13" i="5"/>
  <c r="AR13" i="5"/>
  <c r="AS13" i="5"/>
  <c r="AT13" i="5"/>
  <c r="AU13" i="5"/>
  <c r="AV13" i="5"/>
  <c r="AW13" i="5"/>
  <c r="AX13" i="5"/>
  <c r="AY13" i="5"/>
  <c r="AZ13" i="5"/>
  <c r="BA13" i="5"/>
  <c r="BB13" i="5"/>
  <c r="BC13" i="5"/>
  <c r="AR3" i="5"/>
  <c r="AW3" i="5"/>
  <c r="AX3" i="5"/>
  <c r="AU4" i="5"/>
  <c r="AV4" i="5"/>
  <c r="AX4" i="5"/>
  <c r="AZ4" i="5"/>
  <c r="BB4" i="5"/>
  <c r="DA8" i="3"/>
  <c r="DB8" i="3"/>
  <c r="DC8" i="3"/>
  <c r="DD8" i="3"/>
  <c r="DE8" i="3"/>
  <c r="DF8" i="3"/>
  <c r="DG8" i="3"/>
  <c r="DH8" i="3"/>
  <c r="DI8" i="3"/>
  <c r="DJ8" i="3"/>
  <c r="DK8" i="3"/>
  <c r="DL8" i="3"/>
  <c r="DM8" i="3"/>
  <c r="DA9" i="3"/>
  <c r="DB9" i="3"/>
  <c r="DC9" i="3"/>
  <c r="DD9" i="3"/>
  <c r="DD3" i="3" s="1"/>
  <c r="DE9" i="3"/>
  <c r="DF9" i="3"/>
  <c r="DG9" i="3"/>
  <c r="DG3" i="3" s="1"/>
  <c r="DH9" i="3"/>
  <c r="DI9" i="3"/>
  <c r="DJ9" i="3"/>
  <c r="DK9" i="3"/>
  <c r="DL9" i="3"/>
  <c r="DM9" i="3"/>
  <c r="DA10" i="3"/>
  <c r="DB10" i="3"/>
  <c r="DC10" i="3"/>
  <c r="DD10" i="3"/>
  <c r="DE10" i="3"/>
  <c r="DF10" i="3"/>
  <c r="DG10" i="3"/>
  <c r="DH10" i="3"/>
  <c r="DI10" i="3"/>
  <c r="DJ10" i="3"/>
  <c r="DK10" i="3"/>
  <c r="DL10" i="3"/>
  <c r="DM10" i="3"/>
  <c r="DA11" i="3"/>
  <c r="DB11" i="3"/>
  <c r="DC11" i="3"/>
  <c r="DD11" i="3"/>
  <c r="DE11" i="3"/>
  <c r="DF11" i="3"/>
  <c r="DG11" i="3"/>
  <c r="DH11" i="3"/>
  <c r="DI11" i="3"/>
  <c r="DJ11" i="3"/>
  <c r="DK11" i="3"/>
  <c r="DL11" i="3"/>
  <c r="DM11" i="3"/>
  <c r="DA12" i="3"/>
  <c r="DB12" i="3"/>
  <c r="DB4" i="3" s="1"/>
  <c r="DC12" i="3"/>
  <c r="DC4" i="3" s="1"/>
  <c r="DD12" i="3"/>
  <c r="DD4" i="3" s="1"/>
  <c r="DE12" i="3"/>
  <c r="DE4" i="3" s="1"/>
  <c r="DF12" i="3"/>
  <c r="DF4" i="3" s="1"/>
  <c r="DG12" i="3"/>
  <c r="DG4" i="3" s="1"/>
  <c r="DH12" i="3"/>
  <c r="DI12" i="3"/>
  <c r="DJ12" i="3"/>
  <c r="DK12" i="3"/>
  <c r="DL12" i="3"/>
  <c r="DM12" i="3"/>
  <c r="DA13" i="3"/>
  <c r="DB13" i="3"/>
  <c r="DC13" i="3"/>
  <c r="DD13" i="3"/>
  <c r="DE13" i="3"/>
  <c r="DF13" i="3"/>
  <c r="DG13" i="3"/>
  <c r="DH13" i="3"/>
  <c r="DI13" i="3"/>
  <c r="DJ13" i="3"/>
  <c r="DK13" i="3"/>
  <c r="DL13" i="3"/>
  <c r="DM13" i="3"/>
  <c r="DB3" i="3"/>
  <c r="DC3" i="3"/>
  <c r="DH3" i="3"/>
  <c r="DI3" i="3"/>
  <c r="DJ3" i="3"/>
  <c r="DK3" i="3"/>
  <c r="DL3" i="3"/>
  <c r="DM3" i="3"/>
  <c r="DH4" i="3"/>
  <c r="DI4" i="3"/>
  <c r="DJ4" i="3"/>
  <c r="DK4" i="3"/>
  <c r="DL4" i="3"/>
  <c r="DM4" i="3"/>
  <c r="AX9" i="3"/>
  <c r="AY9" i="3"/>
  <c r="AZ9" i="3"/>
  <c r="AZ3" i="3" s="1"/>
  <c r="BA9" i="3"/>
  <c r="BA3" i="3" s="1"/>
  <c r="BB9" i="3"/>
  <c r="BB3" i="3" s="1"/>
  <c r="BC9" i="3"/>
  <c r="BD9" i="3"/>
  <c r="BE9" i="3"/>
  <c r="BF9" i="3"/>
  <c r="BG9" i="3"/>
  <c r="BH9" i="3"/>
  <c r="BI9" i="3"/>
  <c r="AX10" i="3"/>
  <c r="AY10" i="3"/>
  <c r="AZ10" i="3"/>
  <c r="BA10" i="3"/>
  <c r="BB10" i="3"/>
  <c r="BC10" i="3"/>
  <c r="BD10" i="3"/>
  <c r="BE10" i="3"/>
  <c r="BF10" i="3"/>
  <c r="BG10" i="3"/>
  <c r="BH10" i="3"/>
  <c r="BI10" i="3"/>
  <c r="AX11" i="3"/>
  <c r="AY11" i="3"/>
  <c r="AY3" i="3" s="1"/>
  <c r="AZ11" i="3"/>
  <c r="BA11" i="3"/>
  <c r="BB11" i="3"/>
  <c r="BC11" i="3"/>
  <c r="BD11" i="3"/>
  <c r="BE11" i="3"/>
  <c r="BF11" i="3"/>
  <c r="BG11" i="3"/>
  <c r="BH11" i="3"/>
  <c r="BI11" i="3"/>
  <c r="AX12" i="3"/>
  <c r="AY12" i="3"/>
  <c r="AZ12" i="3"/>
  <c r="AZ4" i="3" s="1"/>
  <c r="BA12" i="3"/>
  <c r="BB12" i="3"/>
  <c r="BC12" i="3"/>
  <c r="BD12" i="3"/>
  <c r="BE12" i="3"/>
  <c r="BF12" i="3"/>
  <c r="BF4" i="3" s="1"/>
  <c r="BG12" i="3"/>
  <c r="BG4" i="3" s="1"/>
  <c r="BH12" i="3"/>
  <c r="BH4" i="3" s="1"/>
  <c r="BI12" i="3"/>
  <c r="BI4" i="3" s="1"/>
  <c r="AX13" i="3"/>
  <c r="AY13" i="3"/>
  <c r="AZ13" i="3"/>
  <c r="BA13" i="3"/>
  <c r="BB13" i="3"/>
  <c r="BC13" i="3"/>
  <c r="BD13" i="3"/>
  <c r="BE13" i="3"/>
  <c r="BF13" i="3"/>
  <c r="BG13" i="3"/>
  <c r="BH13" i="3"/>
  <c r="BI13" i="3"/>
  <c r="AX8" i="3"/>
  <c r="AY8" i="3"/>
  <c r="AZ8" i="3"/>
  <c r="BA8" i="3"/>
  <c r="BB8" i="3"/>
  <c r="BC8" i="3"/>
  <c r="BD8" i="3"/>
  <c r="BE8" i="3"/>
  <c r="BF8" i="3"/>
  <c r="BG8" i="3"/>
  <c r="BH8" i="3"/>
  <c r="BI8" i="3"/>
  <c r="AX3" i="3"/>
  <c r="BC3" i="3"/>
  <c r="BD3" i="3"/>
  <c r="BE3" i="3"/>
  <c r="BF3" i="3"/>
  <c r="BG3" i="3"/>
  <c r="BH3" i="3"/>
  <c r="BA4" i="3"/>
  <c r="BB4" i="3"/>
  <c r="BC4" i="3"/>
  <c r="BD4" i="3"/>
  <c r="BE4" i="3"/>
  <c r="DA8" i="2"/>
  <c r="DB8" i="2"/>
  <c r="DC8" i="2"/>
  <c r="DD8" i="2"/>
  <c r="DE8" i="2"/>
  <c r="DF8" i="2"/>
  <c r="DG8" i="2"/>
  <c r="DH8" i="2"/>
  <c r="DI8" i="2"/>
  <c r="DJ8" i="2"/>
  <c r="DK8" i="2"/>
  <c r="DL8" i="2"/>
  <c r="DM8" i="2"/>
  <c r="DB3" i="2"/>
  <c r="DC3" i="2"/>
  <c r="DD3" i="2"/>
  <c r="DE3" i="2"/>
  <c r="DF3" i="2"/>
  <c r="DG3" i="2"/>
  <c r="DH3" i="2"/>
  <c r="DI3" i="2"/>
  <c r="DJ3" i="2"/>
  <c r="DK3" i="2"/>
  <c r="DL3" i="2"/>
  <c r="DM3" i="2"/>
  <c r="DB4" i="2"/>
  <c r="DC4" i="2"/>
  <c r="DD4" i="2"/>
  <c r="DE4" i="2"/>
  <c r="DF4" i="2"/>
  <c r="DG4" i="2"/>
  <c r="DH4" i="2"/>
  <c r="DI4" i="2"/>
  <c r="DJ4" i="2"/>
  <c r="DK4" i="2"/>
  <c r="DL4" i="2"/>
  <c r="DM4" i="2"/>
  <c r="AX8" i="2"/>
  <c r="AY8" i="2"/>
  <c r="AZ8" i="2"/>
  <c r="BA8" i="2"/>
  <c r="BB8" i="2"/>
  <c r="BC8" i="2"/>
  <c r="BD8" i="2"/>
  <c r="BE8" i="2"/>
  <c r="BF8" i="2"/>
  <c r="BG8" i="2"/>
  <c r="BH8" i="2"/>
  <c r="BI8" i="2"/>
  <c r="AX3" i="2"/>
  <c r="AY3" i="2"/>
  <c r="AZ3" i="2"/>
  <c r="BA3" i="2"/>
  <c r="BB3" i="2"/>
  <c r="BC3" i="2"/>
  <c r="BD3" i="2"/>
  <c r="BE3" i="2"/>
  <c r="BF3" i="2"/>
  <c r="BG3" i="2"/>
  <c r="BH3" i="2"/>
  <c r="BI3" i="2"/>
  <c r="AX4" i="2"/>
  <c r="AY4" i="2"/>
  <c r="AZ4" i="2"/>
  <c r="BA4" i="2"/>
  <c r="BB4" i="2"/>
  <c r="BC4" i="2"/>
  <c r="BD4" i="2"/>
  <c r="BE4" i="2"/>
  <c r="BF4" i="2"/>
  <c r="BG4" i="2"/>
  <c r="BH4" i="2"/>
  <c r="BI4" i="2"/>
  <c r="AR8" i="4"/>
  <c r="AS8" i="4"/>
  <c r="AT8" i="4"/>
  <c r="AU8" i="4"/>
  <c r="AV8" i="4"/>
  <c r="AW8" i="4"/>
  <c r="AX8" i="4"/>
  <c r="AY8" i="4"/>
  <c r="AZ8" i="4"/>
  <c r="BA8" i="4"/>
  <c r="BB8" i="4"/>
  <c r="BC8" i="4"/>
  <c r="AR3" i="4"/>
  <c r="AS3" i="4"/>
  <c r="AT3" i="4"/>
  <c r="AU3" i="4"/>
  <c r="AV3" i="4"/>
  <c r="AW3" i="4"/>
  <c r="AX3" i="4"/>
  <c r="AY3" i="4"/>
  <c r="AZ3" i="4"/>
  <c r="BA3" i="4"/>
  <c r="BB3" i="4"/>
  <c r="BC3" i="4"/>
  <c r="AR4" i="4"/>
  <c r="AS4" i="4"/>
  <c r="AT4" i="4"/>
  <c r="AU4" i="4"/>
  <c r="AV4" i="4"/>
  <c r="AW4" i="4"/>
  <c r="AX4" i="4"/>
  <c r="AY4" i="4"/>
  <c r="AZ4" i="4"/>
  <c r="BA4" i="4"/>
  <c r="BB4" i="4"/>
  <c r="BC4" i="4"/>
  <c r="CP8" i="4"/>
  <c r="CQ8" i="4"/>
  <c r="CR8" i="4"/>
  <c r="CS8" i="4"/>
  <c r="CT8" i="4"/>
  <c r="CU8" i="4"/>
  <c r="CV8" i="4"/>
  <c r="CW8" i="4"/>
  <c r="CX8" i="4"/>
  <c r="CY8" i="4"/>
  <c r="CZ8" i="4"/>
  <c r="DA8" i="4"/>
  <c r="CP3" i="4"/>
  <c r="CQ3" i="4"/>
  <c r="CR3" i="4"/>
  <c r="CS3" i="4"/>
  <c r="CT3" i="4"/>
  <c r="CU3" i="4"/>
  <c r="CV3" i="4"/>
  <c r="CW3" i="4"/>
  <c r="CX3" i="4"/>
  <c r="CY3" i="4"/>
  <c r="CZ3" i="4"/>
  <c r="DA3" i="4"/>
  <c r="CP4" i="4"/>
  <c r="CQ4" i="4"/>
  <c r="CR4" i="4"/>
  <c r="CS4" i="4"/>
  <c r="CT4" i="4"/>
  <c r="CU4" i="4"/>
  <c r="CV4" i="4"/>
  <c r="CW4" i="4"/>
  <c r="CX4" i="4"/>
  <c r="CY4" i="4"/>
  <c r="CZ4" i="4"/>
  <c r="DA4" i="4"/>
  <c r="AR8" i="7"/>
  <c r="AS8" i="7"/>
  <c r="AT8" i="7"/>
  <c r="AU8" i="7"/>
  <c r="AV8" i="7"/>
  <c r="AW8" i="7"/>
  <c r="AX8" i="7"/>
  <c r="AY8" i="7"/>
  <c r="AZ8" i="7"/>
  <c r="BA8" i="7"/>
  <c r="BB8" i="7"/>
  <c r="BC8" i="7"/>
  <c r="AU3" i="7"/>
  <c r="AR3" i="7"/>
  <c r="AS3" i="7"/>
  <c r="AT3" i="7"/>
  <c r="AV3" i="7"/>
  <c r="AW3" i="7"/>
  <c r="AX3" i="7"/>
  <c r="AY3" i="7"/>
  <c r="AZ3" i="7"/>
  <c r="BA3" i="7"/>
  <c r="BB3" i="7"/>
  <c r="BC3" i="7"/>
  <c r="AR4" i="7"/>
  <c r="AS4" i="7"/>
  <c r="AT4" i="7"/>
  <c r="AU4" i="7"/>
  <c r="AV4" i="7"/>
  <c r="AW4" i="7"/>
  <c r="AX4" i="7"/>
  <c r="AY4" i="7"/>
  <c r="AZ4" i="7"/>
  <c r="BA4" i="7"/>
  <c r="BB4" i="7"/>
  <c r="BC4" i="7"/>
  <c r="CP3" i="7"/>
  <c r="CQ3" i="7"/>
  <c r="CR3" i="7"/>
  <c r="CS3" i="7"/>
  <c r="CT3" i="7"/>
  <c r="CU3" i="7"/>
  <c r="CV3" i="7"/>
  <c r="CW3" i="7"/>
  <c r="CX3" i="7"/>
  <c r="CY3" i="7"/>
  <c r="CZ3" i="7"/>
  <c r="DA3" i="7"/>
  <c r="CP4" i="7"/>
  <c r="CQ4" i="7"/>
  <c r="CR4" i="7"/>
  <c r="CS4" i="7"/>
  <c r="CT4" i="7"/>
  <c r="CU4" i="7"/>
  <c r="CV4" i="7"/>
  <c r="CW4" i="7"/>
  <c r="CX4" i="7"/>
  <c r="CY4" i="7"/>
  <c r="CZ4" i="7"/>
  <c r="DA4" i="7"/>
  <c r="CP8" i="7"/>
  <c r="CQ8" i="7"/>
  <c r="CR8" i="7"/>
  <c r="CS8" i="7"/>
  <c r="CT8" i="7"/>
  <c r="CU8" i="7"/>
  <c r="CV8" i="7"/>
  <c r="CW8" i="7"/>
  <c r="CX8" i="7"/>
  <c r="CY8" i="7"/>
  <c r="CZ8" i="7"/>
  <c r="DA8" i="7"/>
  <c r="AC3" i="12"/>
  <c r="AH17" i="10"/>
  <c r="BY17" i="10"/>
  <c r="BP17" i="10"/>
  <c r="BU18" i="10"/>
  <c r="S18" i="10"/>
  <c r="P41" i="6" l="1"/>
  <c r="AV3" i="5"/>
  <c r="DF3" i="3"/>
  <c r="DE3" i="3"/>
  <c r="CS4" i="5"/>
  <c r="AU3" i="5"/>
  <c r="CR3" i="8"/>
  <c r="P38" i="6"/>
  <c r="CQ3" i="8"/>
  <c r="AY4" i="3"/>
  <c r="P36" i="6"/>
  <c r="CP3" i="5"/>
  <c r="AR4" i="5"/>
  <c r="AX4" i="3"/>
  <c r="P39" i="6"/>
  <c r="P43" i="6"/>
  <c r="P40" i="6"/>
  <c r="P45" i="6"/>
  <c r="AR3" i="8"/>
  <c r="AX4" i="8"/>
  <c r="AZ3" i="8"/>
  <c r="AY3" i="8"/>
  <c r="AS3" i="8"/>
  <c r="AY4" i="8"/>
  <c r="BB3" i="8"/>
  <c r="BA3" i="8"/>
  <c r="AR4" i="8"/>
  <c r="AS3" i="5"/>
  <c r="BA4" i="5"/>
  <c r="AY4" i="5"/>
  <c r="BB3" i="5"/>
  <c r="BA3" i="5"/>
  <c r="AZ3" i="5"/>
  <c r="AY3" i="5"/>
  <c r="BC3" i="5"/>
  <c r="BI3" i="3"/>
  <c r="AC17" i="11"/>
  <c r="AD17" i="11"/>
  <c r="AE17" i="11"/>
  <c r="AF17" i="11"/>
  <c r="AG17" i="11"/>
  <c r="AI17" i="11"/>
  <c r="AJ17" i="11"/>
  <c r="AK17" i="11"/>
  <c r="AL17" i="11"/>
  <c r="AM17" i="11"/>
  <c r="AN17" i="11"/>
  <c r="AO17" i="11"/>
  <c r="D44" i="1" s="1"/>
  <c r="AP17" i="11"/>
  <c r="AQ17" i="11"/>
  <c r="AR17" i="11"/>
  <c r="AS17" i="11"/>
  <c r="D48" i="1" s="1"/>
  <c r="AC18" i="11"/>
  <c r="AD18" i="11"/>
  <c r="AE18" i="11"/>
  <c r="AF18" i="11"/>
  <c r="AG18" i="11"/>
  <c r="AH18" i="11"/>
  <c r="AI18" i="11"/>
  <c r="AJ18" i="11"/>
  <c r="AK18" i="11"/>
  <c r="AL18" i="11"/>
  <c r="AM18" i="11"/>
  <c r="AN18" i="11"/>
  <c r="AO18" i="11"/>
  <c r="AP18" i="11"/>
  <c r="AQ18" i="11"/>
  <c r="AR18" i="11"/>
  <c r="AS18" i="11"/>
  <c r="AB17" i="11"/>
  <c r="CG17" i="11"/>
  <c r="BV18" i="11"/>
  <c r="BW18" i="11"/>
  <c r="BX18" i="11"/>
  <c r="BY18" i="11"/>
  <c r="BZ18" i="11"/>
  <c r="CA18" i="11"/>
  <c r="CB18" i="11"/>
  <c r="CC18" i="11"/>
  <c r="CD18" i="11"/>
  <c r="CE18" i="11"/>
  <c r="CF18" i="11"/>
  <c r="CG18" i="11"/>
  <c r="BQ17" i="11"/>
  <c r="BR17" i="11"/>
  <c r="BS17" i="11"/>
  <c r="BT17" i="11"/>
  <c r="BU17" i="11"/>
  <c r="BV17" i="11"/>
  <c r="BW17" i="11"/>
  <c r="BY17" i="11"/>
  <c r="BZ17" i="11"/>
  <c r="CA17" i="11"/>
  <c r="CB17" i="11"/>
  <c r="CC17" i="11"/>
  <c r="CD17" i="11"/>
  <c r="E45" i="1" s="1"/>
  <c r="CE17" i="11"/>
  <c r="E46" i="1" s="1"/>
  <c r="CF17" i="11"/>
  <c r="E47" i="1" s="1"/>
  <c r="BP17" i="11"/>
  <c r="BV22" i="11"/>
  <c r="BW22" i="11"/>
  <c r="BX22" i="11"/>
  <c r="BY22" i="11"/>
  <c r="BZ22" i="11"/>
  <c r="CA22" i="11"/>
  <c r="CB22" i="11"/>
  <c r="CC22" i="11"/>
  <c r="CD22" i="11"/>
  <c r="CE22" i="11"/>
  <c r="CF22" i="11"/>
  <c r="CG22" i="11"/>
  <c r="BV8" i="11"/>
  <c r="BW8" i="11"/>
  <c r="BX8" i="11"/>
  <c r="BY8" i="11"/>
  <c r="BZ8" i="11"/>
  <c r="CA8" i="11"/>
  <c r="CB8" i="11"/>
  <c r="CC8" i="11"/>
  <c r="CD8" i="11"/>
  <c r="CE8" i="11"/>
  <c r="CF8" i="11"/>
  <c r="CG8" i="11"/>
  <c r="AH22" i="11"/>
  <c r="AI22" i="11"/>
  <c r="AJ22" i="11"/>
  <c r="AK22" i="11"/>
  <c r="AL22" i="11"/>
  <c r="AM22" i="11"/>
  <c r="AN22" i="11"/>
  <c r="AO22" i="11"/>
  <c r="AP22" i="11"/>
  <c r="AQ22" i="11"/>
  <c r="AR22" i="11"/>
  <c r="AS22" i="11"/>
  <c r="AH8" i="11"/>
  <c r="AI8" i="11"/>
  <c r="AJ8" i="11"/>
  <c r="AK8" i="11"/>
  <c r="AL8" i="11"/>
  <c r="AM8" i="11"/>
  <c r="AN8" i="11"/>
  <c r="AO8" i="11"/>
  <c r="AP8" i="11"/>
  <c r="AQ8" i="11"/>
  <c r="AR8" i="11"/>
  <c r="AS8" i="11"/>
  <c r="AH3" i="12"/>
  <c r="G3" i="12"/>
  <c r="H3" i="13"/>
  <c r="I3" i="13"/>
  <c r="K3" i="13"/>
  <c r="M3" i="13"/>
  <c r="N3" i="13"/>
  <c r="O3" i="13"/>
  <c r="P3" i="13"/>
  <c r="Q3" i="13"/>
  <c r="R3" i="13"/>
  <c r="T3" i="13"/>
  <c r="D37" i="1" s="1"/>
  <c r="U3" i="13"/>
  <c r="X3" i="13"/>
  <c r="Y3" i="13"/>
  <c r="Z3" i="13"/>
  <c r="AA3" i="13"/>
  <c r="AB3" i="13"/>
  <c r="AC3" i="13"/>
  <c r="AD3" i="13"/>
  <c r="AE3" i="13"/>
  <c r="AG3" i="13"/>
  <c r="AI3" i="13"/>
  <c r="AJ3" i="13"/>
  <c r="AK3" i="13"/>
  <c r="AL3" i="13"/>
  <c r="AM3" i="13"/>
  <c r="AN3" i="13"/>
  <c r="AO3" i="13"/>
  <c r="AP3" i="13"/>
  <c r="AQ3" i="13"/>
  <c r="AR3" i="13"/>
  <c r="AT3" i="13"/>
  <c r="AU3" i="13"/>
  <c r="AV3" i="13"/>
  <c r="AW3" i="13"/>
  <c r="AX3" i="13"/>
  <c r="AY3" i="13"/>
  <c r="AZ3" i="13"/>
  <c r="BA3" i="13"/>
  <c r="BB3" i="13"/>
  <c r="BC3" i="13"/>
  <c r="BD3" i="13"/>
  <c r="BE3" i="13"/>
  <c r="G3" i="13"/>
  <c r="AU4" i="13"/>
  <c r="AH3" i="13"/>
  <c r="Z4" i="13"/>
  <c r="AA4" i="13"/>
  <c r="V3" i="13"/>
  <c r="H13" i="13"/>
  <c r="I13" i="13"/>
  <c r="J13" i="13"/>
  <c r="K13" i="13"/>
  <c r="L13" i="13"/>
  <c r="M13" i="13"/>
  <c r="M4" i="13" s="1"/>
  <c r="N13" i="13"/>
  <c r="O13" i="13"/>
  <c r="P13" i="13"/>
  <c r="Q13" i="13"/>
  <c r="R13" i="13"/>
  <c r="H14" i="13"/>
  <c r="I14" i="13"/>
  <c r="J14" i="13"/>
  <c r="K14" i="13"/>
  <c r="L14" i="13"/>
  <c r="M14" i="13"/>
  <c r="N14" i="13"/>
  <c r="O14" i="13"/>
  <c r="P14" i="13"/>
  <c r="Q14" i="13"/>
  <c r="R14" i="13"/>
  <c r="H15" i="13"/>
  <c r="I15" i="13"/>
  <c r="J15" i="13"/>
  <c r="K15" i="13"/>
  <c r="L15" i="13"/>
  <c r="M15" i="13"/>
  <c r="N15" i="13"/>
  <c r="O15" i="13"/>
  <c r="P15" i="13"/>
  <c r="Q15" i="13"/>
  <c r="R15" i="13"/>
  <c r="AE4" i="12"/>
  <c r="AE3" i="12"/>
  <c r="H3" i="12"/>
  <c r="I3" i="12"/>
  <c r="J3" i="12"/>
  <c r="K3" i="12"/>
  <c r="L3" i="12"/>
  <c r="M3" i="12"/>
  <c r="N3" i="12"/>
  <c r="O3" i="12"/>
  <c r="P3" i="12"/>
  <c r="Q3" i="12"/>
  <c r="R3" i="12"/>
  <c r="T3" i="12"/>
  <c r="U3" i="12"/>
  <c r="V3" i="12"/>
  <c r="W3" i="12"/>
  <c r="X3" i="12"/>
  <c r="Y3" i="12"/>
  <c r="Z3" i="12"/>
  <c r="AA3" i="12"/>
  <c r="AB3" i="12"/>
  <c r="AD3" i="12"/>
  <c r="AG3" i="12"/>
  <c r="AI3" i="12"/>
  <c r="AJ3" i="12"/>
  <c r="AK3" i="12"/>
  <c r="AL3" i="12"/>
  <c r="AM3" i="12"/>
  <c r="AN3" i="12"/>
  <c r="AO3" i="12"/>
  <c r="AP3" i="12"/>
  <c r="AQ3" i="12"/>
  <c r="AR3" i="12"/>
  <c r="AT3" i="12"/>
  <c r="AU3" i="12"/>
  <c r="AV3" i="12"/>
  <c r="AW3" i="12"/>
  <c r="AX3" i="12"/>
  <c r="AY3" i="12"/>
  <c r="AZ3" i="12"/>
  <c r="BA3" i="12"/>
  <c r="BB3" i="12"/>
  <c r="BC3" i="12"/>
  <c r="BD3" i="12"/>
  <c r="BE3" i="12"/>
  <c r="AZ8" i="13"/>
  <c r="BA8" i="13"/>
  <c r="BB8" i="13"/>
  <c r="BC8" i="13"/>
  <c r="BD8" i="13"/>
  <c r="BE8" i="13"/>
  <c r="AM8" i="13"/>
  <c r="AN8" i="13"/>
  <c r="AO8" i="13"/>
  <c r="AP8" i="13"/>
  <c r="AQ8" i="13"/>
  <c r="AR8" i="13"/>
  <c r="W3" i="13"/>
  <c r="Z8" i="13"/>
  <c r="AA8" i="13"/>
  <c r="AB8" i="13"/>
  <c r="AC8" i="13"/>
  <c r="AD8" i="13"/>
  <c r="AE8" i="13"/>
  <c r="I9" i="13"/>
  <c r="J9" i="13"/>
  <c r="J3" i="13" s="1"/>
  <c r="K9" i="13"/>
  <c r="L9" i="13"/>
  <c r="L3" i="13" s="1"/>
  <c r="M9" i="13"/>
  <c r="N9" i="13"/>
  <c r="O9" i="13"/>
  <c r="P9" i="13"/>
  <c r="Q9" i="13"/>
  <c r="R9" i="13"/>
  <c r="I10" i="13"/>
  <c r="J10" i="13"/>
  <c r="K10" i="13"/>
  <c r="L10" i="13"/>
  <c r="M10" i="13"/>
  <c r="N10" i="13"/>
  <c r="O10" i="13"/>
  <c r="P10" i="13"/>
  <c r="Q10" i="13"/>
  <c r="R10" i="13"/>
  <c r="I11" i="13"/>
  <c r="J11" i="13"/>
  <c r="K11" i="13"/>
  <c r="L11" i="13"/>
  <c r="M11" i="13"/>
  <c r="N11" i="13"/>
  <c r="O11" i="13"/>
  <c r="P11" i="13"/>
  <c r="Q11" i="13"/>
  <c r="R11" i="13"/>
  <c r="I12" i="13"/>
  <c r="J12" i="13"/>
  <c r="K12" i="13"/>
  <c r="L12" i="13"/>
  <c r="M12" i="13"/>
  <c r="N12" i="13"/>
  <c r="O12" i="13"/>
  <c r="P12" i="13"/>
  <c r="Q12" i="13"/>
  <c r="R12" i="13"/>
  <c r="M8" i="13"/>
  <c r="N8" i="13"/>
  <c r="O8" i="13"/>
  <c r="P8" i="13"/>
  <c r="Q8" i="13"/>
  <c r="R8" i="13"/>
  <c r="H10" i="13"/>
  <c r="H11" i="13"/>
  <c r="H12" i="13"/>
  <c r="H9" i="13"/>
  <c r="AY8" i="13"/>
  <c r="AX8" i="13"/>
  <c r="AW8" i="13"/>
  <c r="AV8" i="13"/>
  <c r="AU8" i="13"/>
  <c r="AT8" i="13"/>
  <c r="AL8" i="13"/>
  <c r="AK8" i="13"/>
  <c r="AJ8" i="13"/>
  <c r="AI8" i="13"/>
  <c r="AH8" i="13"/>
  <c r="AG8" i="13"/>
  <c r="Y8" i="13"/>
  <c r="X8" i="13"/>
  <c r="W8" i="13"/>
  <c r="V8" i="13"/>
  <c r="U8" i="13"/>
  <c r="T8" i="13"/>
  <c r="L8" i="13"/>
  <c r="K8" i="13"/>
  <c r="J8" i="13"/>
  <c r="I8" i="13"/>
  <c r="H8" i="13"/>
  <c r="G8" i="13"/>
  <c r="AT4" i="13"/>
  <c r="AG4" i="13"/>
  <c r="U4" i="13"/>
  <c r="T4" i="13"/>
  <c r="I37" i="1" s="1"/>
  <c r="G4" i="13"/>
  <c r="AI17" i="10"/>
  <c r="AJ17" i="10"/>
  <c r="AK17" i="10"/>
  <c r="AL17" i="10"/>
  <c r="AM17" i="10"/>
  <c r="AN17" i="10"/>
  <c r="AO17" i="10"/>
  <c r="AP17" i="10"/>
  <c r="AQ17" i="10"/>
  <c r="AR17" i="10"/>
  <c r="AS17" i="10"/>
  <c r="AG17" i="10"/>
  <c r="BQ17" i="10"/>
  <c r="BR17" i="10"/>
  <c r="BS17" i="10"/>
  <c r="BT17" i="10"/>
  <c r="BU17" i="10"/>
  <c r="BV17" i="10"/>
  <c r="BW17" i="10"/>
  <c r="BX17" i="10"/>
  <c r="BZ17" i="10"/>
  <c r="CA17" i="10"/>
  <c r="CB17" i="10"/>
  <c r="CC17" i="10"/>
  <c r="CD17" i="10"/>
  <c r="CE17" i="10"/>
  <c r="CF17" i="10"/>
  <c r="CG17" i="10"/>
  <c r="AA18" i="10"/>
  <c r="AA17" i="10"/>
  <c r="AC17" i="10"/>
  <c r="AD17" i="10"/>
  <c r="AE17" i="10"/>
  <c r="AF17" i="10"/>
  <c r="AB18" i="10"/>
  <c r="AB17" i="10"/>
  <c r="D43" i="1" l="1"/>
  <c r="I46" i="1"/>
  <c r="D42" i="1"/>
  <c r="I44" i="1"/>
  <c r="N44" i="1" s="1"/>
  <c r="I43" i="1"/>
  <c r="N43" i="1" s="1"/>
  <c r="D47" i="1"/>
  <c r="F47" i="1" s="1"/>
  <c r="D46" i="1"/>
  <c r="D45" i="1"/>
  <c r="E40" i="1"/>
  <c r="D41" i="1"/>
  <c r="E41" i="1"/>
  <c r="F41" i="1" s="1"/>
  <c r="E44" i="1"/>
  <c r="F44" i="1" s="1"/>
  <c r="E43" i="1"/>
  <c r="F43" i="1" s="1"/>
  <c r="E48" i="1"/>
  <c r="F48" i="1" s="1"/>
  <c r="E42" i="1"/>
  <c r="D39" i="1"/>
  <c r="J37" i="1"/>
  <c r="E37" i="1"/>
  <c r="E39" i="1"/>
  <c r="E38" i="1"/>
  <c r="D38" i="1"/>
  <c r="AZ4" i="13"/>
  <c r="AK4" i="13"/>
  <c r="N4" i="13"/>
  <c r="AB4" i="13"/>
  <c r="I45" i="1" s="1"/>
  <c r="Q4" i="13"/>
  <c r="AJ4" i="13"/>
  <c r="L4" i="13"/>
  <c r="V4" i="13"/>
  <c r="I39" i="1" s="1"/>
  <c r="I4" i="13"/>
  <c r="AM4" i="13"/>
  <c r="BA4" i="13"/>
  <c r="Y4" i="13"/>
  <c r="I42" i="1" s="1"/>
  <c r="X4" i="13"/>
  <c r="R4" i="13"/>
  <c r="BB4" i="13"/>
  <c r="K4" i="13"/>
  <c r="AR4" i="13"/>
  <c r="J4" i="13"/>
  <c r="AO4" i="13"/>
  <c r="BC4" i="13"/>
  <c r="AV4" i="13"/>
  <c r="AN4" i="13"/>
  <c r="W4" i="13"/>
  <c r="AH4" i="13"/>
  <c r="J38" i="1" s="1"/>
  <c r="AE4" i="13"/>
  <c r="I48" i="1" s="1"/>
  <c r="N48" i="1" s="1"/>
  <c r="AI4" i="13"/>
  <c r="AW4" i="13"/>
  <c r="J40" i="1" s="1"/>
  <c r="H4" i="13"/>
  <c r="I38" i="1" s="1"/>
  <c r="AL4" i="13"/>
  <c r="AY4" i="13"/>
  <c r="J42" i="1" s="1"/>
  <c r="AX4" i="13"/>
  <c r="O4" i="13"/>
  <c r="AC4" i="13"/>
  <c r="AP4" i="13"/>
  <c r="J46" i="1" s="1"/>
  <c r="BD4" i="13"/>
  <c r="P4" i="13"/>
  <c r="AD4" i="13"/>
  <c r="I47" i="1" s="1"/>
  <c r="AQ4" i="13"/>
  <c r="BE4" i="13"/>
  <c r="J48" i="1" s="1"/>
  <c r="J43" i="1" l="1"/>
  <c r="O43" i="1" s="1"/>
  <c r="P43" i="1" s="1"/>
  <c r="J45" i="1"/>
  <c r="N42" i="1"/>
  <c r="N47" i="1"/>
  <c r="N46" i="1"/>
  <c r="K48" i="1"/>
  <c r="N45" i="1"/>
  <c r="F45" i="1"/>
  <c r="K42" i="1"/>
  <c r="F46" i="1"/>
  <c r="I41" i="1"/>
  <c r="N41" i="1" s="1"/>
  <c r="O40" i="1"/>
  <c r="I40" i="1"/>
  <c r="K40" i="1" s="1"/>
  <c r="J44" i="1"/>
  <c r="O44" i="1" s="1"/>
  <c r="P44" i="1" s="1"/>
  <c r="J47" i="1"/>
  <c r="K47" i="1" s="1"/>
  <c r="O42" i="1"/>
  <c r="O48" i="1"/>
  <c r="P48" i="1" s="1"/>
  <c r="J41" i="1"/>
  <c r="K46" i="1"/>
  <c r="O46" i="1"/>
  <c r="P46" i="1" s="1"/>
  <c r="K45" i="1"/>
  <c r="O45" i="1"/>
  <c r="P45" i="1" s="1"/>
  <c r="F42" i="1"/>
  <c r="F40" i="1"/>
  <c r="N39" i="1"/>
  <c r="F39" i="1"/>
  <c r="N38" i="1"/>
  <c r="J39" i="1"/>
  <c r="O39" i="1" s="1"/>
  <c r="K38" i="1"/>
  <c r="O38" i="1"/>
  <c r="P38" i="1" s="1"/>
  <c r="F38" i="1"/>
  <c r="N37" i="1"/>
  <c r="K37" i="1"/>
  <c r="AZ8" i="12"/>
  <c r="BA8" i="12"/>
  <c r="BB8" i="12"/>
  <c r="BC8" i="12"/>
  <c r="BD8" i="12"/>
  <c r="BE8" i="12"/>
  <c r="AM8" i="12"/>
  <c r="AN8" i="12"/>
  <c r="AO8" i="12"/>
  <c r="AP8" i="12"/>
  <c r="AQ8" i="12"/>
  <c r="AR8" i="12"/>
  <c r="Z8" i="12"/>
  <c r="AA8" i="12"/>
  <c r="AB8" i="12"/>
  <c r="AC8" i="12"/>
  <c r="AD8" i="12"/>
  <c r="AE8" i="12"/>
  <c r="M8" i="12"/>
  <c r="N8" i="12"/>
  <c r="O8" i="12"/>
  <c r="P8" i="12"/>
  <c r="Q8" i="12"/>
  <c r="R8" i="12"/>
  <c r="P42" i="1" l="1"/>
  <c r="K43" i="1"/>
  <c r="K41" i="1"/>
  <c r="N40" i="1"/>
  <c r="P40" i="1" s="1"/>
  <c r="K44" i="1"/>
  <c r="O47" i="1"/>
  <c r="P47" i="1" s="1"/>
  <c r="O41" i="1"/>
  <c r="P41" i="1" s="1"/>
  <c r="P39" i="1"/>
  <c r="K39" i="1"/>
  <c r="BV3" i="10"/>
  <c r="BW3" i="10"/>
  <c r="BX3" i="10"/>
  <c r="BY3" i="10"/>
  <c r="BZ3" i="10"/>
  <c r="CA3" i="10"/>
  <c r="CB3" i="10"/>
  <c r="CC3" i="10"/>
  <c r="CD3" i="10"/>
  <c r="CE3" i="10"/>
  <c r="CF3" i="10"/>
  <c r="CG3" i="10"/>
  <c r="BV4" i="10"/>
  <c r="BW4" i="10"/>
  <c r="BX4" i="10"/>
  <c r="BY4" i="10"/>
  <c r="BZ4" i="10"/>
  <c r="CA4" i="10"/>
  <c r="CB4" i="10"/>
  <c r="CC4" i="10"/>
  <c r="CD4" i="10"/>
  <c r="CE4" i="10"/>
  <c r="CF4" i="10"/>
  <c r="CG4" i="10"/>
  <c r="BV18" i="10"/>
  <c r="BW18" i="10"/>
  <c r="BX18" i="10"/>
  <c r="BY18" i="10"/>
  <c r="BZ18" i="10"/>
  <c r="CA18" i="10"/>
  <c r="CB18" i="10"/>
  <c r="CC18" i="10"/>
  <c r="CD18" i="10"/>
  <c r="CE18" i="10"/>
  <c r="CF18" i="10"/>
  <c r="CG18" i="10"/>
  <c r="AH22" i="10"/>
  <c r="AI22" i="10"/>
  <c r="AJ22" i="10"/>
  <c r="AK22" i="10"/>
  <c r="AL22" i="10"/>
  <c r="AM22" i="10"/>
  <c r="AN22" i="10"/>
  <c r="AO22" i="10"/>
  <c r="AP22" i="10"/>
  <c r="AQ22" i="10"/>
  <c r="AR22" i="10"/>
  <c r="AS22" i="10"/>
  <c r="AH8" i="10"/>
  <c r="AI8" i="10"/>
  <c r="AJ8" i="10"/>
  <c r="AK8" i="10"/>
  <c r="AL8" i="10"/>
  <c r="AM8" i="10"/>
  <c r="AN8" i="10"/>
  <c r="AO8" i="10"/>
  <c r="AP8" i="10"/>
  <c r="AQ8" i="10"/>
  <c r="AR8" i="10"/>
  <c r="AS8" i="10"/>
  <c r="BV8" i="10"/>
  <c r="BW8" i="10"/>
  <c r="BX8" i="10"/>
  <c r="BY8" i="10"/>
  <c r="BZ8" i="10"/>
  <c r="CA8" i="10"/>
  <c r="CB8" i="10"/>
  <c r="CC8" i="10"/>
  <c r="CD8" i="10"/>
  <c r="CE8" i="10"/>
  <c r="CF8" i="10"/>
  <c r="CG8" i="10"/>
  <c r="BW22" i="10"/>
  <c r="BX22" i="10"/>
  <c r="BY22" i="10"/>
  <c r="BZ22" i="10"/>
  <c r="CA22" i="10"/>
  <c r="CB22" i="10"/>
  <c r="CC22" i="10"/>
  <c r="CD22" i="10"/>
  <c r="CE22" i="10"/>
  <c r="CF22" i="10"/>
  <c r="CG22" i="10"/>
  <c r="BV22" i="10"/>
  <c r="AH18" i="10"/>
  <c r="AI18" i="10"/>
  <c r="AJ18" i="10"/>
  <c r="AK18" i="10"/>
  <c r="AL18" i="10"/>
  <c r="AM18" i="10"/>
  <c r="AN18" i="10"/>
  <c r="AO18" i="10"/>
  <c r="AP18" i="10"/>
  <c r="AQ18" i="10"/>
  <c r="AR18" i="10"/>
  <c r="AS18" i="10"/>
  <c r="AH3" i="10"/>
  <c r="AI3" i="10"/>
  <c r="AJ3" i="10"/>
  <c r="AK3" i="10"/>
  <c r="AL3" i="10"/>
  <c r="AM3" i="10"/>
  <c r="AN3" i="10"/>
  <c r="AO3" i="10"/>
  <c r="AP3" i="10"/>
  <c r="AQ3" i="10"/>
  <c r="AR3" i="10"/>
  <c r="AS3" i="10"/>
  <c r="AH4" i="10"/>
  <c r="AI4" i="10"/>
  <c r="AJ4" i="10"/>
  <c r="AK4" i="10"/>
  <c r="AL4" i="10"/>
  <c r="AM4" i="10"/>
  <c r="AN4" i="10"/>
  <c r="AO4" i="10"/>
  <c r="AP4" i="10"/>
  <c r="AQ4" i="10"/>
  <c r="AR4" i="10"/>
  <c r="AS4" i="10"/>
  <c r="AY8" i="12"/>
  <c r="AX8" i="12"/>
  <c r="AW8" i="12"/>
  <c r="AV8" i="12"/>
  <c r="AU8" i="12"/>
  <c r="AT8" i="12"/>
  <c r="AL8" i="12"/>
  <c r="AK8" i="12"/>
  <c r="AJ8" i="12"/>
  <c r="AI8" i="12"/>
  <c r="AH8" i="12"/>
  <c r="AG8" i="12"/>
  <c r="Y8" i="12"/>
  <c r="X8" i="12"/>
  <c r="W8" i="12"/>
  <c r="V8" i="12"/>
  <c r="U8" i="12"/>
  <c r="T8" i="12"/>
  <c r="L8" i="12"/>
  <c r="K8" i="12"/>
  <c r="J8" i="12"/>
  <c r="I8" i="12"/>
  <c r="H8" i="12"/>
  <c r="G8" i="12"/>
  <c r="BE4" i="12"/>
  <c r="BD4" i="12"/>
  <c r="BC4" i="12"/>
  <c r="BB4" i="12"/>
  <c r="BA4" i="12"/>
  <c r="AZ4" i="12"/>
  <c r="AY4" i="12"/>
  <c r="AX4" i="12"/>
  <c r="AW4" i="12"/>
  <c r="AV4" i="12"/>
  <c r="AU4" i="12"/>
  <c r="AT4" i="12"/>
  <c r="AR4" i="12"/>
  <c r="AQ4" i="12"/>
  <c r="AP4" i="12"/>
  <c r="AO4" i="12"/>
  <c r="AN4" i="12"/>
  <c r="AM4" i="12"/>
  <c r="AL4" i="12"/>
  <c r="AK4" i="12"/>
  <c r="AJ4" i="12"/>
  <c r="AI4" i="12"/>
  <c r="AH4" i="12"/>
  <c r="AG4" i="12"/>
  <c r="AD4" i="12"/>
  <c r="AC4" i="12"/>
  <c r="AB4" i="12"/>
  <c r="AA4" i="12"/>
  <c r="Z4" i="12"/>
  <c r="Y4" i="12"/>
  <c r="X4" i="12"/>
  <c r="W4" i="12"/>
  <c r="V4" i="12"/>
  <c r="U4" i="12"/>
  <c r="T4" i="12"/>
  <c r="R4" i="12"/>
  <c r="Q4" i="12"/>
  <c r="P4" i="12"/>
  <c r="O4" i="12"/>
  <c r="N4" i="12"/>
  <c r="M4" i="12"/>
  <c r="L4" i="12"/>
  <c r="K4" i="12"/>
  <c r="J4" i="12"/>
  <c r="I4" i="12"/>
  <c r="H4" i="12"/>
  <c r="G4" i="12"/>
  <c r="BR22" i="10" l="1"/>
  <c r="BS22" i="10"/>
  <c r="BT22" i="10"/>
  <c r="BU22" i="10"/>
  <c r="BQ22" i="10"/>
  <c r="BR8" i="10"/>
  <c r="BS8" i="10"/>
  <c r="BT8" i="10"/>
  <c r="BU8" i="10"/>
  <c r="BQ8" i="10"/>
  <c r="AA13" i="10" l="1"/>
  <c r="AA12" i="10"/>
  <c r="AA11" i="10"/>
  <c r="AA10" i="10"/>
  <c r="AA9" i="10"/>
  <c r="BO17" i="10" l="1"/>
  <c r="BO18" i="10"/>
  <c r="BO3" i="10"/>
  <c r="BO4" i="10"/>
  <c r="BA17" i="10"/>
  <c r="BA18" i="10"/>
  <c r="BA3" i="10"/>
  <c r="BA4" i="10"/>
  <c r="M23" i="11" l="1"/>
  <c r="N23" i="11"/>
  <c r="O23" i="11"/>
  <c r="P23" i="11"/>
  <c r="Q23" i="11"/>
  <c r="R23" i="11"/>
  <c r="S23" i="11"/>
  <c r="M24" i="11"/>
  <c r="N24" i="11"/>
  <c r="O24" i="11"/>
  <c r="P24" i="11"/>
  <c r="Q24" i="11"/>
  <c r="R24" i="11"/>
  <c r="S24" i="11"/>
  <c r="M25" i="11"/>
  <c r="N25" i="11"/>
  <c r="O25" i="11"/>
  <c r="P25" i="11"/>
  <c r="Q25" i="11"/>
  <c r="R25" i="11"/>
  <c r="S25" i="11"/>
  <c r="M26" i="11"/>
  <c r="M18" i="11" s="1"/>
  <c r="N26" i="11"/>
  <c r="O26" i="11"/>
  <c r="P26" i="11"/>
  <c r="Q26" i="11"/>
  <c r="R26" i="11"/>
  <c r="S26" i="11"/>
  <c r="M27" i="11"/>
  <c r="N27" i="11"/>
  <c r="O27" i="11"/>
  <c r="P27" i="11"/>
  <c r="Q27" i="11"/>
  <c r="R27" i="11"/>
  <c r="S27" i="11"/>
  <c r="BO9" i="11"/>
  <c r="BP9" i="11"/>
  <c r="BQ9" i="11"/>
  <c r="BR9" i="11"/>
  <c r="BS9" i="11"/>
  <c r="BT9" i="11"/>
  <c r="BU9" i="11"/>
  <c r="BO10" i="11"/>
  <c r="BP10" i="11"/>
  <c r="BQ10" i="11"/>
  <c r="BR10" i="11"/>
  <c r="BS10" i="11"/>
  <c r="BT10" i="11"/>
  <c r="BU10" i="11"/>
  <c r="BO11" i="11"/>
  <c r="BP11" i="11"/>
  <c r="BQ11" i="11"/>
  <c r="BR11" i="11"/>
  <c r="BS11" i="11"/>
  <c r="BT11" i="11"/>
  <c r="BU11" i="11"/>
  <c r="BO12" i="11"/>
  <c r="BP12" i="11"/>
  <c r="BQ12" i="11"/>
  <c r="BR12" i="11"/>
  <c r="BR4" i="11" s="1"/>
  <c r="BS12" i="11"/>
  <c r="BT12" i="11"/>
  <c r="BU12" i="11"/>
  <c r="BO13" i="11"/>
  <c r="BP13" i="11"/>
  <c r="BQ13" i="11"/>
  <c r="BR13" i="11"/>
  <c r="BS13" i="11"/>
  <c r="BT13" i="11"/>
  <c r="BT4" i="11" s="1"/>
  <c r="BU13" i="11"/>
  <c r="BU8" i="11"/>
  <c r="BT8" i="11"/>
  <c r="BS8" i="11"/>
  <c r="BR8" i="11"/>
  <c r="BQ8" i="11"/>
  <c r="BP8" i="11"/>
  <c r="BO23" i="11"/>
  <c r="BP23" i="11"/>
  <c r="BQ23" i="11"/>
  <c r="BR23" i="11"/>
  <c r="BS23" i="11"/>
  <c r="BT23" i="11"/>
  <c r="BU23" i="11"/>
  <c r="BO24" i="11"/>
  <c r="BP24" i="11"/>
  <c r="BQ24" i="11"/>
  <c r="BR24" i="11"/>
  <c r="BS24" i="11"/>
  <c r="BT24" i="11"/>
  <c r="BU24" i="11"/>
  <c r="BO25" i="11"/>
  <c r="BP25" i="11"/>
  <c r="BQ25" i="11"/>
  <c r="BR25" i="11"/>
  <c r="BS25" i="11"/>
  <c r="BT25" i="11"/>
  <c r="BU25" i="11"/>
  <c r="BO26" i="11"/>
  <c r="BP26" i="11"/>
  <c r="BQ26" i="11"/>
  <c r="BR26" i="11"/>
  <c r="BS26" i="11"/>
  <c r="BT26" i="11"/>
  <c r="BU26" i="11"/>
  <c r="BO27" i="11"/>
  <c r="BP27" i="11"/>
  <c r="BQ27" i="11"/>
  <c r="BR27" i="11"/>
  <c r="BS27" i="11"/>
  <c r="BT27" i="11"/>
  <c r="BU27" i="11"/>
  <c r="BQ22" i="11"/>
  <c r="BR22" i="11"/>
  <c r="BS22" i="11"/>
  <c r="BT22" i="11"/>
  <c r="BU22" i="11"/>
  <c r="BP22" i="11"/>
  <c r="BA23" i="11"/>
  <c r="BB23" i="11"/>
  <c r="BC23" i="11"/>
  <c r="BD23" i="11"/>
  <c r="BE23" i="11"/>
  <c r="BF23" i="11"/>
  <c r="BG23" i="11"/>
  <c r="BA24" i="11"/>
  <c r="BB24" i="11"/>
  <c r="BC24" i="11"/>
  <c r="BD24" i="11"/>
  <c r="BE24" i="11"/>
  <c r="BF24" i="11"/>
  <c r="BG24" i="11"/>
  <c r="BA25" i="11"/>
  <c r="BB25" i="11"/>
  <c r="BC25" i="11"/>
  <c r="BD25" i="11"/>
  <c r="BE25" i="11"/>
  <c r="BF25" i="11"/>
  <c r="BG25" i="11"/>
  <c r="BA26" i="11"/>
  <c r="BB26" i="11"/>
  <c r="BC26" i="11"/>
  <c r="BD26" i="11"/>
  <c r="BE26" i="11"/>
  <c r="BF26" i="11"/>
  <c r="BG26" i="11"/>
  <c r="BA27" i="11"/>
  <c r="BB27" i="11"/>
  <c r="BC27" i="11"/>
  <c r="BD27" i="11"/>
  <c r="BE27" i="11"/>
  <c r="BF27" i="11"/>
  <c r="BG27" i="11"/>
  <c r="BA9" i="11"/>
  <c r="BB9" i="11"/>
  <c r="BC9" i="11"/>
  <c r="BD9" i="11"/>
  <c r="BE9" i="11"/>
  <c r="BF9" i="11"/>
  <c r="BG9" i="11"/>
  <c r="BA10" i="11"/>
  <c r="BB10" i="11"/>
  <c r="BC10" i="11"/>
  <c r="BD10" i="11"/>
  <c r="BE10" i="11"/>
  <c r="BF10" i="11"/>
  <c r="BG10" i="11"/>
  <c r="BA11" i="11"/>
  <c r="BB11" i="11"/>
  <c r="BC11" i="11"/>
  <c r="BD11" i="11"/>
  <c r="BE11" i="11"/>
  <c r="BF11" i="11"/>
  <c r="BG11" i="11"/>
  <c r="BA12" i="11"/>
  <c r="BB12" i="11"/>
  <c r="BC12" i="11"/>
  <c r="BD12" i="11"/>
  <c r="BE12" i="11"/>
  <c r="BF12" i="11"/>
  <c r="BG12" i="11"/>
  <c r="BA13" i="11"/>
  <c r="BB13" i="11"/>
  <c r="BC13" i="11"/>
  <c r="BD13" i="11"/>
  <c r="BE13" i="11"/>
  <c r="BF13" i="11"/>
  <c r="BG13" i="11"/>
  <c r="BC22" i="11"/>
  <c r="BD22" i="11"/>
  <c r="BE22" i="11"/>
  <c r="BF22" i="11"/>
  <c r="BG22" i="11"/>
  <c r="BB22" i="11"/>
  <c r="BC8" i="11"/>
  <c r="BD8" i="11"/>
  <c r="BE8" i="11"/>
  <c r="BF8" i="11"/>
  <c r="BG8" i="11"/>
  <c r="BB8" i="11"/>
  <c r="AA23" i="11"/>
  <c r="AB23" i="11"/>
  <c r="AC23" i="11"/>
  <c r="AD23" i="11"/>
  <c r="AE23" i="11"/>
  <c r="AF23" i="11"/>
  <c r="AG23" i="11"/>
  <c r="AA24" i="11"/>
  <c r="AB24" i="11"/>
  <c r="AC24" i="11"/>
  <c r="AD24" i="11"/>
  <c r="AE24" i="11"/>
  <c r="AF24" i="11"/>
  <c r="AG24" i="11"/>
  <c r="AA25" i="11"/>
  <c r="AB25" i="11"/>
  <c r="AC25" i="11"/>
  <c r="AD25" i="11"/>
  <c r="AE25" i="11"/>
  <c r="AF25" i="11"/>
  <c r="AG25" i="11"/>
  <c r="AA26" i="11"/>
  <c r="AB26" i="11"/>
  <c r="AC26" i="11"/>
  <c r="AD26" i="11"/>
  <c r="AE26" i="11"/>
  <c r="AF26" i="11"/>
  <c r="AG26" i="11"/>
  <c r="AA27" i="11"/>
  <c r="AB27" i="11"/>
  <c r="AC27" i="11"/>
  <c r="AD27" i="11"/>
  <c r="AE27" i="11"/>
  <c r="AF27" i="11"/>
  <c r="AG27" i="11"/>
  <c r="AB9" i="11"/>
  <c r="AC9" i="11"/>
  <c r="AD9" i="11"/>
  <c r="AE9" i="11"/>
  <c r="AF9" i="11"/>
  <c r="AG9" i="11"/>
  <c r="AB10" i="11"/>
  <c r="AC10" i="11"/>
  <c r="AD10" i="11"/>
  <c r="AE10" i="11"/>
  <c r="AF10" i="11"/>
  <c r="AG10" i="11"/>
  <c r="AB11" i="11"/>
  <c r="AC11" i="11"/>
  <c r="AD11" i="11"/>
  <c r="AE11" i="11"/>
  <c r="AF11" i="11"/>
  <c r="AG11" i="11"/>
  <c r="AB12" i="11"/>
  <c r="AC12" i="11"/>
  <c r="AD12" i="11"/>
  <c r="AE12" i="11"/>
  <c r="AF12" i="11"/>
  <c r="AG12" i="11"/>
  <c r="AB13" i="11"/>
  <c r="AC13" i="11"/>
  <c r="AD13" i="11"/>
  <c r="AE13" i="11"/>
  <c r="AF13" i="11"/>
  <c r="AG13" i="11"/>
  <c r="AA9" i="11"/>
  <c r="AA10" i="11"/>
  <c r="AA11" i="11"/>
  <c r="AA12" i="11"/>
  <c r="AA13" i="11"/>
  <c r="AC8" i="11"/>
  <c r="AD8" i="11"/>
  <c r="AE8" i="11"/>
  <c r="AF8" i="11"/>
  <c r="AG8" i="11"/>
  <c r="AB8" i="11"/>
  <c r="AC22" i="11"/>
  <c r="AD22" i="11"/>
  <c r="AE22" i="11"/>
  <c r="AF22" i="11"/>
  <c r="AG22" i="11"/>
  <c r="AB22" i="11"/>
  <c r="O22" i="11"/>
  <c r="P22" i="11"/>
  <c r="Q22" i="11"/>
  <c r="R22" i="11"/>
  <c r="S22" i="11"/>
  <c r="N22" i="11"/>
  <c r="O8" i="11"/>
  <c r="P8" i="11"/>
  <c r="Q8" i="11"/>
  <c r="R8" i="11"/>
  <c r="S8" i="11"/>
  <c r="N8" i="11"/>
  <c r="M9" i="11"/>
  <c r="N9" i="11"/>
  <c r="M10" i="11"/>
  <c r="N10" i="11"/>
  <c r="M11" i="11"/>
  <c r="N11" i="11"/>
  <c r="M12" i="11"/>
  <c r="M4" i="11" s="1"/>
  <c r="N12" i="11"/>
  <c r="M13" i="11"/>
  <c r="N13" i="11"/>
  <c r="BP22" i="10"/>
  <c r="BP8" i="10"/>
  <c r="BC22" i="10"/>
  <c r="BD22" i="10"/>
  <c r="BE22" i="10"/>
  <c r="BF22" i="10"/>
  <c r="BG22" i="10"/>
  <c r="BB22" i="10"/>
  <c r="BC8" i="10"/>
  <c r="BD8" i="10"/>
  <c r="BE8" i="10"/>
  <c r="BF8" i="10"/>
  <c r="BG8" i="10"/>
  <c r="BB8" i="10"/>
  <c r="AC22" i="10"/>
  <c r="AD22" i="10"/>
  <c r="AE22" i="10"/>
  <c r="AF22" i="10"/>
  <c r="AG22" i="10"/>
  <c r="AB22" i="10"/>
  <c r="O8" i="10"/>
  <c r="P8" i="10"/>
  <c r="Q8" i="10"/>
  <c r="R8" i="10"/>
  <c r="S8" i="10"/>
  <c r="N8" i="10"/>
  <c r="O22" i="10"/>
  <c r="P22" i="10"/>
  <c r="Q22" i="10"/>
  <c r="R22" i="10"/>
  <c r="S22" i="10"/>
  <c r="AC8" i="10"/>
  <c r="AD8" i="10"/>
  <c r="AE8" i="10"/>
  <c r="AF8" i="10"/>
  <c r="AG8" i="10"/>
  <c r="AA3" i="10"/>
  <c r="AA4" i="10"/>
  <c r="AB8" i="10"/>
  <c r="N22" i="10"/>
  <c r="M17" i="10"/>
  <c r="M18" i="10"/>
  <c r="M3" i="10"/>
  <c r="M4" i="10"/>
  <c r="L22" i="10"/>
  <c r="BN22" i="10"/>
  <c r="BM22" i="10"/>
  <c r="BL22" i="10"/>
  <c r="BK22" i="10"/>
  <c r="BJ22" i="10"/>
  <c r="BI22" i="10"/>
  <c r="AZ22" i="10"/>
  <c r="AY22" i="10"/>
  <c r="AX22" i="10"/>
  <c r="AW22" i="10"/>
  <c r="AV22" i="10"/>
  <c r="AU22" i="10"/>
  <c r="Z22" i="10"/>
  <c r="Y22" i="10"/>
  <c r="X22" i="10"/>
  <c r="W22" i="10"/>
  <c r="V22" i="10"/>
  <c r="U22" i="10"/>
  <c r="K22" i="10"/>
  <c r="J22" i="10"/>
  <c r="I22" i="10"/>
  <c r="H22" i="10"/>
  <c r="G22" i="10"/>
  <c r="BT18" i="10"/>
  <c r="BS18" i="10"/>
  <c r="BR18" i="10"/>
  <c r="BQ18" i="10"/>
  <c r="BP18" i="10"/>
  <c r="BN18" i="10"/>
  <c r="BM18" i="10"/>
  <c r="BL18" i="10"/>
  <c r="BK18" i="10"/>
  <c r="BJ18" i="10"/>
  <c r="BI18" i="10"/>
  <c r="BG18" i="10"/>
  <c r="BF18" i="10"/>
  <c r="BE18" i="10"/>
  <c r="BD18" i="10"/>
  <c r="BC18" i="10"/>
  <c r="BB18" i="10"/>
  <c r="AZ18" i="10"/>
  <c r="AY18" i="10"/>
  <c r="AX18" i="10"/>
  <c r="AW18" i="10"/>
  <c r="AV18" i="10"/>
  <c r="AU18" i="10"/>
  <c r="AG18" i="10"/>
  <c r="AF18" i="10"/>
  <c r="AE18" i="10"/>
  <c r="AD18" i="10"/>
  <c r="AC18" i="10"/>
  <c r="Z18" i="10"/>
  <c r="Y18" i="10"/>
  <c r="X18" i="10"/>
  <c r="W18" i="10"/>
  <c r="V18" i="10"/>
  <c r="U18" i="10"/>
  <c r="R18" i="10"/>
  <c r="Q18" i="10"/>
  <c r="P18" i="10"/>
  <c r="O18" i="10"/>
  <c r="N18" i="10"/>
  <c r="L18" i="10"/>
  <c r="K18" i="10"/>
  <c r="J18" i="10"/>
  <c r="I18" i="10"/>
  <c r="H18" i="10"/>
  <c r="G18" i="10"/>
  <c r="BN17" i="10"/>
  <c r="BM17" i="10"/>
  <c r="BL17" i="10"/>
  <c r="BK17" i="10"/>
  <c r="BJ17" i="10"/>
  <c r="BI17" i="10"/>
  <c r="BG17" i="10"/>
  <c r="BF17" i="10"/>
  <c r="BE17" i="10"/>
  <c r="BD17" i="10"/>
  <c r="BC17" i="10"/>
  <c r="BB17" i="10"/>
  <c r="AZ17" i="10"/>
  <c r="AY17" i="10"/>
  <c r="AX17" i="10"/>
  <c r="AW17" i="10"/>
  <c r="AV17" i="10"/>
  <c r="AU17" i="10"/>
  <c r="Z17" i="10"/>
  <c r="Y17" i="10"/>
  <c r="X17" i="10"/>
  <c r="W17" i="10"/>
  <c r="V17" i="10"/>
  <c r="U17" i="10"/>
  <c r="S17" i="10"/>
  <c r="R17" i="10"/>
  <c r="Q17" i="10"/>
  <c r="P17" i="10"/>
  <c r="O17" i="10"/>
  <c r="N17" i="10"/>
  <c r="L17" i="10"/>
  <c r="K17" i="10"/>
  <c r="J17" i="10"/>
  <c r="I17" i="10"/>
  <c r="H17" i="10"/>
  <c r="G17" i="10"/>
  <c r="BN27" i="11"/>
  <c r="BM27" i="11"/>
  <c r="BL27" i="11"/>
  <c r="BK27" i="11"/>
  <c r="AZ27" i="11"/>
  <c r="AY27" i="11"/>
  <c r="AX27" i="11"/>
  <c r="AW27" i="11"/>
  <c r="AV27" i="11"/>
  <c r="Z27" i="11"/>
  <c r="Y27" i="11"/>
  <c r="X27" i="11"/>
  <c r="W27" i="11"/>
  <c r="L27" i="11"/>
  <c r="K27" i="11"/>
  <c r="J27" i="11"/>
  <c r="I27" i="11"/>
  <c r="H27" i="11"/>
  <c r="BN26" i="11"/>
  <c r="BM26" i="11"/>
  <c r="BL26" i="11"/>
  <c r="BK26" i="11"/>
  <c r="AZ26" i="11"/>
  <c r="AY26" i="11"/>
  <c r="AX26" i="11"/>
  <c r="AW26" i="11"/>
  <c r="AV26" i="11"/>
  <c r="Z26" i="11"/>
  <c r="Y26" i="11"/>
  <c r="X26" i="11"/>
  <c r="W26" i="11"/>
  <c r="L26" i="11"/>
  <c r="K26" i="11"/>
  <c r="J26" i="11"/>
  <c r="I26" i="11"/>
  <c r="H26" i="11"/>
  <c r="BN25" i="11"/>
  <c r="BM25" i="11"/>
  <c r="BL25" i="11"/>
  <c r="BK25" i="11"/>
  <c r="AZ25" i="11"/>
  <c r="AY25" i="11"/>
  <c r="AX25" i="11"/>
  <c r="AW25" i="11"/>
  <c r="AV25" i="11"/>
  <c r="Z25" i="11"/>
  <c r="Y25" i="11"/>
  <c r="X25" i="11"/>
  <c r="W25" i="11"/>
  <c r="L25" i="11"/>
  <c r="K25" i="11"/>
  <c r="J25" i="11"/>
  <c r="I25" i="11"/>
  <c r="H25" i="11"/>
  <c r="BN24" i="11"/>
  <c r="BM24" i="11"/>
  <c r="BL24" i="11"/>
  <c r="BK24" i="11"/>
  <c r="AZ24" i="11"/>
  <c r="AY24" i="11"/>
  <c r="AX24" i="11"/>
  <c r="AW24" i="11"/>
  <c r="AV24" i="11"/>
  <c r="Z24" i="11"/>
  <c r="Y24" i="11"/>
  <c r="X24" i="11"/>
  <c r="W24" i="11"/>
  <c r="L24" i="11"/>
  <c r="K24" i="11"/>
  <c r="J24" i="11"/>
  <c r="I24" i="11"/>
  <c r="H24" i="11"/>
  <c r="BN23" i="11"/>
  <c r="BM23" i="11"/>
  <c r="BL23" i="11"/>
  <c r="BK23" i="11"/>
  <c r="AZ23" i="11"/>
  <c r="AY23" i="11"/>
  <c r="AX23" i="11"/>
  <c r="AW23" i="11"/>
  <c r="AV23" i="11"/>
  <c r="Z23" i="11"/>
  <c r="Y23" i="11"/>
  <c r="X23" i="11"/>
  <c r="W23" i="11"/>
  <c r="L23" i="11"/>
  <c r="K23" i="11"/>
  <c r="J23" i="11"/>
  <c r="I23" i="11"/>
  <c r="H23" i="11"/>
  <c r="BN22" i="11"/>
  <c r="BM22" i="11"/>
  <c r="BL22" i="11"/>
  <c r="BK22" i="11"/>
  <c r="BJ22" i="11"/>
  <c r="BI22" i="11"/>
  <c r="AZ22" i="11"/>
  <c r="AY22" i="11"/>
  <c r="AX22" i="11"/>
  <c r="AW22" i="11"/>
  <c r="AV22" i="11"/>
  <c r="AU22" i="11"/>
  <c r="Z22" i="11"/>
  <c r="Y22" i="11"/>
  <c r="X22" i="11"/>
  <c r="W22" i="11"/>
  <c r="V22" i="11"/>
  <c r="U22" i="11"/>
  <c r="L22" i="11"/>
  <c r="K22" i="11"/>
  <c r="J22" i="11"/>
  <c r="I22" i="11"/>
  <c r="H22" i="11"/>
  <c r="G22" i="11"/>
  <c r="BJ18" i="11"/>
  <c r="BI18" i="11"/>
  <c r="AU18" i="11"/>
  <c r="V18" i="11"/>
  <c r="U18" i="11"/>
  <c r="G18" i="11"/>
  <c r="BJ17" i="11"/>
  <c r="BI17" i="11"/>
  <c r="AU17" i="11"/>
  <c r="V17" i="11"/>
  <c r="U17" i="11"/>
  <c r="G17" i="11"/>
  <c r="BU18" i="11" l="1"/>
  <c r="M17" i="11"/>
  <c r="BS3" i="11"/>
  <c r="BA4" i="11"/>
  <c r="BB17" i="11"/>
  <c r="BU4" i="11"/>
  <c r="BQ4" i="11"/>
  <c r="BR3" i="11"/>
  <c r="AV18" i="11"/>
  <c r="BP4" i="11"/>
  <c r="BO17" i="11"/>
  <c r="BS4" i="11"/>
  <c r="BU3" i="11"/>
  <c r="BQ3" i="11"/>
  <c r="BT3" i="11"/>
  <c r="AA18" i="11"/>
  <c r="AA17" i="11"/>
  <c r="BR18" i="11"/>
  <c r="BP3" i="11"/>
  <c r="M3" i="11"/>
  <c r="BA18" i="11"/>
  <c r="BA17" i="11"/>
  <c r="BO18" i="11"/>
  <c r="BO4" i="11"/>
  <c r="BO3" i="11"/>
  <c r="AA4" i="11"/>
  <c r="AA3" i="11"/>
  <c r="BA3" i="11"/>
  <c r="O17" i="11"/>
  <c r="Q17" i="11"/>
  <c r="BD17" i="11"/>
  <c r="AY18" i="11"/>
  <c r="BD18" i="11"/>
  <c r="Z18" i="11"/>
  <c r="BM18" i="11"/>
  <c r="W17" i="11"/>
  <c r="I18" i="11"/>
  <c r="N18" i="11"/>
  <c r="Y18" i="11"/>
  <c r="BE18" i="11"/>
  <c r="BQ18" i="11"/>
  <c r="P18" i="11"/>
  <c r="W18" i="11"/>
  <c r="AB18" i="11"/>
  <c r="BG18" i="11"/>
  <c r="BN18" i="11"/>
  <c r="BS18" i="11"/>
  <c r="R17" i="11"/>
  <c r="BE17" i="11"/>
  <c r="R18" i="11"/>
  <c r="AZ18" i="11"/>
  <c r="H17" i="11"/>
  <c r="AY17" i="11"/>
  <c r="S17" i="11"/>
  <c r="BF17" i="11"/>
  <c r="BM17" i="11"/>
  <c r="O18" i="11"/>
  <c r="S18" i="11"/>
  <c r="BB18" i="11"/>
  <c r="BF18" i="11"/>
  <c r="Q18" i="11"/>
  <c r="BP18" i="11"/>
  <c r="BT18" i="11"/>
  <c r="Y17" i="11"/>
  <c r="AZ17" i="11"/>
  <c r="BC18" i="11"/>
  <c r="L17" i="11"/>
  <c r="L18" i="11"/>
  <c r="I17" i="11"/>
  <c r="AV17" i="11"/>
  <c r="K17" i="11"/>
  <c r="BG17" i="11"/>
  <c r="AX18" i="11"/>
  <c r="N17" i="11"/>
  <c r="BL17" i="11"/>
  <c r="P17" i="11"/>
  <c r="AX17" i="11"/>
  <c r="BC17" i="11"/>
  <c r="BN17" i="11"/>
  <c r="K18" i="11"/>
  <c r="BL18" i="11"/>
  <c r="J17" i="11"/>
  <c r="Z17" i="11"/>
  <c r="AW17" i="11"/>
  <c r="H18" i="11"/>
  <c r="X18" i="11"/>
  <c r="BK18" i="11"/>
  <c r="J18" i="11"/>
  <c r="BK17" i="11"/>
  <c r="AW18" i="11"/>
  <c r="X17" i="11"/>
  <c r="BN9" i="11"/>
  <c r="BN10" i="11"/>
  <c r="BN11" i="11"/>
  <c r="BN12" i="11"/>
  <c r="BN13" i="11"/>
  <c r="AZ9" i="11"/>
  <c r="AZ10" i="11"/>
  <c r="AZ11" i="11"/>
  <c r="AZ12" i="11"/>
  <c r="AZ13" i="11"/>
  <c r="Z9" i="11"/>
  <c r="Z10" i="11"/>
  <c r="Z11" i="11"/>
  <c r="Z12" i="11"/>
  <c r="Z13" i="11"/>
  <c r="L9" i="11"/>
  <c r="O9" i="11"/>
  <c r="P9" i="11"/>
  <c r="Q9" i="11"/>
  <c r="R9" i="11"/>
  <c r="S9" i="11"/>
  <c r="L10" i="11"/>
  <c r="O10" i="11"/>
  <c r="P10" i="11"/>
  <c r="Q10" i="11"/>
  <c r="R10" i="11"/>
  <c r="S10" i="11"/>
  <c r="L11" i="11"/>
  <c r="O11" i="11"/>
  <c r="P11" i="11"/>
  <c r="Q11" i="11"/>
  <c r="R11" i="11"/>
  <c r="S11" i="11"/>
  <c r="L12" i="11"/>
  <c r="O12" i="11"/>
  <c r="P12" i="11"/>
  <c r="Q12" i="11"/>
  <c r="R12" i="11"/>
  <c r="S12" i="11"/>
  <c r="L13" i="11"/>
  <c r="O13" i="11"/>
  <c r="P13" i="11"/>
  <c r="Q13" i="11"/>
  <c r="R13" i="11"/>
  <c r="S13" i="11"/>
  <c r="CI9" i="8"/>
  <c r="CJ9" i="8"/>
  <c r="CK9" i="8"/>
  <c r="CL9" i="8"/>
  <c r="CM9" i="8"/>
  <c r="CN9" i="8"/>
  <c r="CI10" i="8"/>
  <c r="CJ10" i="8"/>
  <c r="CK10" i="8"/>
  <c r="CL10" i="8"/>
  <c r="CM10" i="8"/>
  <c r="CN10" i="8"/>
  <c r="CI11" i="8"/>
  <c r="CJ11" i="8"/>
  <c r="CK11" i="8"/>
  <c r="CL11" i="8"/>
  <c r="CM11" i="8"/>
  <c r="CN11" i="8"/>
  <c r="CI12" i="8"/>
  <c r="CJ12" i="8"/>
  <c r="CK12" i="8"/>
  <c r="CL12" i="8"/>
  <c r="CM12" i="8"/>
  <c r="CN12" i="8"/>
  <c r="CI13" i="8"/>
  <c r="CJ13" i="8"/>
  <c r="CK13" i="8"/>
  <c r="CL13" i="8"/>
  <c r="CM13" i="8"/>
  <c r="CN13" i="8"/>
  <c r="AK9" i="8"/>
  <c r="AL9" i="8"/>
  <c r="AM9" i="8"/>
  <c r="AN9" i="8"/>
  <c r="AO9" i="8"/>
  <c r="AP9" i="8"/>
  <c r="AK10" i="8"/>
  <c r="AL10" i="8"/>
  <c r="AM10" i="8"/>
  <c r="AN10" i="8"/>
  <c r="AO10" i="8"/>
  <c r="AP10" i="8"/>
  <c r="AK11" i="8"/>
  <c r="AL11" i="8"/>
  <c r="AM11" i="8"/>
  <c r="AN11" i="8"/>
  <c r="AO11" i="8"/>
  <c r="AP11" i="8"/>
  <c r="AK12" i="8"/>
  <c r="AL12" i="8"/>
  <c r="AM12" i="8"/>
  <c r="AN12" i="8"/>
  <c r="AO12" i="8"/>
  <c r="AP12" i="8"/>
  <c r="AK13" i="8"/>
  <c r="AL13" i="8"/>
  <c r="AM13" i="8"/>
  <c r="AN13" i="8"/>
  <c r="AO13" i="8"/>
  <c r="AP13" i="8"/>
  <c r="CI9" i="5"/>
  <c r="CJ9" i="5"/>
  <c r="CK9" i="5"/>
  <c r="CL9" i="5"/>
  <c r="CM9" i="5"/>
  <c r="CN9" i="5"/>
  <c r="CI10" i="5"/>
  <c r="CJ10" i="5"/>
  <c r="CK10" i="5"/>
  <c r="CL10" i="5"/>
  <c r="CM10" i="5"/>
  <c r="CN10" i="5"/>
  <c r="CI11" i="5"/>
  <c r="CJ11" i="5"/>
  <c r="CK11" i="5"/>
  <c r="CL11" i="5"/>
  <c r="CM11" i="5"/>
  <c r="CN11" i="5"/>
  <c r="CI12" i="5"/>
  <c r="CJ12" i="5"/>
  <c r="CK12" i="5"/>
  <c r="CL12" i="5"/>
  <c r="CM12" i="5"/>
  <c r="CN12" i="5"/>
  <c r="CI13" i="5"/>
  <c r="CJ13" i="5"/>
  <c r="CK13" i="5"/>
  <c r="CL13" i="5"/>
  <c r="CM13" i="5"/>
  <c r="CN13" i="5"/>
  <c r="AL9" i="5"/>
  <c r="AM9" i="5"/>
  <c r="AN9" i="5"/>
  <c r="AO9" i="5"/>
  <c r="AP9" i="5"/>
  <c r="AL10" i="5"/>
  <c r="AM10" i="5"/>
  <c r="AN10" i="5"/>
  <c r="AO10" i="5"/>
  <c r="AP10" i="5"/>
  <c r="AL11" i="5"/>
  <c r="AM11" i="5"/>
  <c r="AN11" i="5"/>
  <c r="AO11" i="5"/>
  <c r="AP11" i="5"/>
  <c r="AL12" i="5"/>
  <c r="AM12" i="5"/>
  <c r="AN12" i="5"/>
  <c r="AO12" i="5"/>
  <c r="AP12" i="5"/>
  <c r="AL13" i="5"/>
  <c r="AM13" i="5"/>
  <c r="AN13" i="5"/>
  <c r="AO13" i="5"/>
  <c r="AP13" i="5"/>
  <c r="AK9" i="5"/>
  <c r="AK10" i="5"/>
  <c r="AK11" i="5"/>
  <c r="AK12" i="5"/>
  <c r="AK13" i="5"/>
  <c r="CU9" i="3"/>
  <c r="CV9" i="3"/>
  <c r="CW9" i="3"/>
  <c r="CX9" i="3"/>
  <c r="CY9" i="3"/>
  <c r="CZ9" i="3"/>
  <c r="CU10" i="3"/>
  <c r="CV10" i="3"/>
  <c r="CW10" i="3"/>
  <c r="CX10" i="3"/>
  <c r="CY10" i="3"/>
  <c r="CZ10" i="3"/>
  <c r="CU11" i="3"/>
  <c r="CV11" i="3"/>
  <c r="CW11" i="3"/>
  <c r="CX11" i="3"/>
  <c r="CY11" i="3"/>
  <c r="CZ11" i="3"/>
  <c r="CU12" i="3"/>
  <c r="CV12" i="3"/>
  <c r="CW12" i="3"/>
  <c r="CX12" i="3"/>
  <c r="CY12" i="3"/>
  <c r="CZ12" i="3"/>
  <c r="CU13" i="3"/>
  <c r="CV13" i="3"/>
  <c r="CW13" i="3"/>
  <c r="CX13" i="3"/>
  <c r="CY13" i="3"/>
  <c r="CZ13" i="3"/>
  <c r="AR9" i="3"/>
  <c r="AS9" i="3"/>
  <c r="AT9" i="3"/>
  <c r="AU9" i="3"/>
  <c r="AV9" i="3"/>
  <c r="AW9" i="3"/>
  <c r="AR10" i="3"/>
  <c r="AS10" i="3"/>
  <c r="AT10" i="3"/>
  <c r="AU10" i="3"/>
  <c r="AV10" i="3"/>
  <c r="AW10" i="3"/>
  <c r="AR11" i="3"/>
  <c r="AS11" i="3"/>
  <c r="AT11" i="3"/>
  <c r="AU11" i="3"/>
  <c r="AV11" i="3"/>
  <c r="AW11" i="3"/>
  <c r="AR12" i="3"/>
  <c r="AS12" i="3"/>
  <c r="AT12" i="3"/>
  <c r="AU12" i="3"/>
  <c r="AV12" i="3"/>
  <c r="AW12" i="3"/>
  <c r="AR13" i="3"/>
  <c r="AS13" i="3"/>
  <c r="AT13" i="3"/>
  <c r="AU13" i="3"/>
  <c r="AV13" i="3"/>
  <c r="AW13" i="3"/>
  <c r="AQ9" i="3"/>
  <c r="AQ10" i="3"/>
  <c r="AQ11" i="3"/>
  <c r="AQ12" i="3"/>
  <c r="AQ13" i="3"/>
  <c r="I30" i="1" l="1"/>
  <c r="D30" i="1"/>
  <c r="J30" i="1"/>
  <c r="E30" i="1"/>
  <c r="AY9" i="11"/>
  <c r="AY10" i="11"/>
  <c r="AY11" i="11"/>
  <c r="AY12" i="11"/>
  <c r="AY13" i="11"/>
  <c r="K9" i="11"/>
  <c r="K10" i="11"/>
  <c r="K11" i="11"/>
  <c r="K12" i="11"/>
  <c r="K13" i="11"/>
  <c r="Y9" i="11"/>
  <c r="Y10" i="11"/>
  <c r="Y11" i="11"/>
  <c r="Y12" i="11"/>
  <c r="Y13" i="11"/>
  <c r="BM9" i="11"/>
  <c r="BM10" i="11"/>
  <c r="BM11" i="11"/>
  <c r="BM12" i="11"/>
  <c r="BM13" i="11"/>
  <c r="CH9" i="8"/>
  <c r="CH10" i="8"/>
  <c r="CH11" i="8"/>
  <c r="CH12" i="8"/>
  <c r="CH13" i="8"/>
  <c r="AJ9" i="8"/>
  <c r="AJ10" i="8"/>
  <c r="AJ11" i="8"/>
  <c r="AJ12" i="8"/>
  <c r="AJ13" i="8"/>
  <c r="CH9" i="5"/>
  <c r="CH10" i="5"/>
  <c r="CH11" i="5"/>
  <c r="CH12" i="5"/>
  <c r="CH13" i="5"/>
  <c r="AJ9" i="5"/>
  <c r="AJ10" i="5"/>
  <c r="AJ11" i="5"/>
  <c r="AJ12" i="5"/>
  <c r="AJ13" i="5"/>
  <c r="CT9" i="3"/>
  <c r="CT10" i="3"/>
  <c r="CT11" i="3"/>
  <c r="CT12" i="3"/>
  <c r="CT13" i="3"/>
  <c r="AP9" i="3"/>
  <c r="AP10" i="3"/>
  <c r="AP11" i="3"/>
  <c r="AP12" i="3"/>
  <c r="AP13" i="3"/>
  <c r="F30" i="1" l="1"/>
  <c r="BL9" i="11"/>
  <c r="BL10" i="11"/>
  <c r="BL11" i="11"/>
  <c r="BL12" i="11"/>
  <c r="BL13" i="11"/>
  <c r="AX9" i="11"/>
  <c r="AX10" i="11"/>
  <c r="AX11" i="11"/>
  <c r="AX12" i="11"/>
  <c r="AX13" i="11"/>
  <c r="X9" i="11"/>
  <c r="X10" i="11"/>
  <c r="X11" i="11"/>
  <c r="X12" i="11"/>
  <c r="X13" i="11"/>
  <c r="J9" i="11"/>
  <c r="J10" i="11"/>
  <c r="J11" i="11"/>
  <c r="J12" i="11"/>
  <c r="J13" i="11"/>
  <c r="AI9" i="8"/>
  <c r="AI10" i="8"/>
  <c r="AI11" i="8"/>
  <c r="AI12" i="8"/>
  <c r="AI13" i="8"/>
  <c r="CG9" i="8"/>
  <c r="CG10" i="8"/>
  <c r="CG11" i="8"/>
  <c r="CG12" i="8"/>
  <c r="CG13" i="8"/>
  <c r="CG9" i="5"/>
  <c r="CG10" i="5"/>
  <c r="CG11" i="5"/>
  <c r="CG12" i="5"/>
  <c r="CG13" i="5"/>
  <c r="AI9" i="5"/>
  <c r="AI10" i="5"/>
  <c r="AI11" i="5"/>
  <c r="AI12" i="5"/>
  <c r="AI13" i="5"/>
  <c r="AO9" i="3"/>
  <c r="AO10" i="3"/>
  <c r="AO11" i="3"/>
  <c r="AO12" i="3"/>
  <c r="AO13" i="3"/>
  <c r="BK13" i="11" l="1"/>
  <c r="BK12" i="11"/>
  <c r="BK11" i="11"/>
  <c r="BK10" i="11"/>
  <c r="BK9" i="11"/>
  <c r="W13" i="11"/>
  <c r="W12" i="11"/>
  <c r="W11" i="11"/>
  <c r="W10" i="11"/>
  <c r="W9" i="11"/>
  <c r="AW9" i="11"/>
  <c r="AW10" i="11"/>
  <c r="AW11" i="11"/>
  <c r="AW12" i="11"/>
  <c r="AW13" i="11"/>
  <c r="I9" i="11"/>
  <c r="I10" i="11"/>
  <c r="I11" i="11"/>
  <c r="I12" i="11"/>
  <c r="I13" i="11"/>
  <c r="CF9" i="8"/>
  <c r="CF10" i="8"/>
  <c r="CF11" i="8"/>
  <c r="CF12" i="8"/>
  <c r="CF13" i="8"/>
  <c r="AH9" i="8"/>
  <c r="AH10" i="8"/>
  <c r="AH11" i="8"/>
  <c r="AH12" i="8"/>
  <c r="AH13" i="8"/>
  <c r="CF9" i="5"/>
  <c r="CF10" i="5"/>
  <c r="CF11" i="5"/>
  <c r="CF12" i="5"/>
  <c r="CF13" i="5"/>
  <c r="AH9" i="5"/>
  <c r="AH10" i="5"/>
  <c r="AH11" i="5"/>
  <c r="AH12" i="5"/>
  <c r="AH13" i="5"/>
  <c r="AN9" i="3"/>
  <c r="AN10" i="3"/>
  <c r="AN11" i="3"/>
  <c r="AN12" i="3"/>
  <c r="AN13" i="3"/>
  <c r="D26" i="6" l="1"/>
  <c r="E26" i="6"/>
  <c r="I26" i="6"/>
  <c r="J26" i="6"/>
  <c r="K26" i="6"/>
  <c r="AV13" i="11" l="1"/>
  <c r="AV12" i="11"/>
  <c r="AV11" i="11"/>
  <c r="AV10" i="11"/>
  <c r="AV9" i="11"/>
  <c r="H10" i="11"/>
  <c r="H11" i="11"/>
  <c r="H12" i="11"/>
  <c r="H13" i="11"/>
  <c r="H9" i="11"/>
  <c r="CE9" i="8"/>
  <c r="CE10" i="8"/>
  <c r="CE11" i="8"/>
  <c r="CE12" i="8"/>
  <c r="CE13" i="8"/>
  <c r="AG9" i="8"/>
  <c r="AG10" i="8"/>
  <c r="AG11" i="8"/>
  <c r="AG12" i="8"/>
  <c r="AG13" i="8"/>
  <c r="CE9" i="5"/>
  <c r="CE10" i="5"/>
  <c r="CE11" i="5"/>
  <c r="CE12" i="5"/>
  <c r="CE13" i="5"/>
  <c r="AG9" i="5"/>
  <c r="AG10" i="5"/>
  <c r="AG11" i="5"/>
  <c r="AG12" i="5"/>
  <c r="AG13" i="5"/>
  <c r="AM9" i="3"/>
  <c r="AM10" i="3"/>
  <c r="AM11" i="3"/>
  <c r="AM12" i="3"/>
  <c r="AM13" i="3"/>
  <c r="CD9" i="8" l="1"/>
  <c r="CD10" i="8"/>
  <c r="CD11" i="8"/>
  <c r="CD12" i="8"/>
  <c r="CD13" i="8"/>
  <c r="AF9" i="8"/>
  <c r="AF10" i="8"/>
  <c r="AF11" i="8"/>
  <c r="AF12" i="8"/>
  <c r="AF13" i="8"/>
  <c r="AF9" i="5"/>
  <c r="CD9" i="5"/>
  <c r="CD10" i="5"/>
  <c r="CD11" i="5"/>
  <c r="CD12" i="5"/>
  <c r="CD13" i="5"/>
  <c r="AF10" i="5"/>
  <c r="AF11" i="5"/>
  <c r="AF12" i="5"/>
  <c r="AF13" i="5"/>
  <c r="AL9" i="3"/>
  <c r="AL10" i="3"/>
  <c r="AL11" i="3"/>
  <c r="AL12" i="3"/>
  <c r="AL13" i="3"/>
  <c r="CC9" i="8" l="1"/>
  <c r="CC10" i="8"/>
  <c r="CC11" i="8"/>
  <c r="CC12" i="8"/>
  <c r="CC13" i="8"/>
  <c r="BP9" i="8"/>
  <c r="BP10" i="8"/>
  <c r="BP11" i="8"/>
  <c r="BP12" i="8"/>
  <c r="BP13" i="8"/>
  <c r="AE9" i="8"/>
  <c r="AE10" i="8"/>
  <c r="AE11" i="8"/>
  <c r="AE12" i="8"/>
  <c r="AE13" i="8"/>
  <c r="R9" i="8"/>
  <c r="R10" i="8"/>
  <c r="R11" i="8"/>
  <c r="R12" i="8"/>
  <c r="R13" i="8"/>
  <c r="CC9" i="5"/>
  <c r="CC10" i="5"/>
  <c r="CC11" i="5"/>
  <c r="CC12" i="5"/>
  <c r="CC13" i="5"/>
  <c r="AE9" i="5"/>
  <c r="AE10" i="5"/>
  <c r="AE11" i="5"/>
  <c r="AE12" i="5"/>
  <c r="AE13" i="5"/>
  <c r="AK9" i="3"/>
  <c r="AK10" i="3"/>
  <c r="AK11" i="3"/>
  <c r="AK12" i="3"/>
  <c r="AK13" i="3"/>
  <c r="N35" i="6" l="1"/>
  <c r="O35" i="6"/>
  <c r="N24" i="6"/>
  <c r="O24" i="6"/>
  <c r="N25" i="6"/>
  <c r="O25" i="6"/>
  <c r="N26" i="6"/>
  <c r="O26" i="6"/>
  <c r="P26" i="6"/>
  <c r="N27" i="6"/>
  <c r="P27" i="6" s="1"/>
  <c r="O27" i="6"/>
  <c r="N28" i="6"/>
  <c r="O28" i="6"/>
  <c r="N29" i="6"/>
  <c r="O29" i="6"/>
  <c r="N30" i="6"/>
  <c r="P30" i="6" s="1"/>
  <c r="O30" i="6"/>
  <c r="N31" i="6"/>
  <c r="O31" i="6"/>
  <c r="N32" i="6"/>
  <c r="O32" i="6"/>
  <c r="N33" i="6"/>
  <c r="O33" i="6"/>
  <c r="N34" i="6"/>
  <c r="O34" i="6"/>
  <c r="K35" i="6"/>
  <c r="K24" i="6"/>
  <c r="K25" i="6"/>
  <c r="K27" i="6"/>
  <c r="K28" i="6"/>
  <c r="K29" i="6"/>
  <c r="K30" i="6"/>
  <c r="K31" i="6"/>
  <c r="K32" i="6"/>
  <c r="K33" i="6"/>
  <c r="K34" i="6"/>
  <c r="F35" i="6"/>
  <c r="F24" i="6"/>
  <c r="F25" i="6"/>
  <c r="F26" i="6"/>
  <c r="F27" i="6"/>
  <c r="F28" i="6"/>
  <c r="F29" i="6"/>
  <c r="F30" i="6"/>
  <c r="F31" i="6"/>
  <c r="F32" i="6"/>
  <c r="F33" i="6"/>
  <c r="F34" i="6"/>
  <c r="P35" i="6" l="1"/>
  <c r="P34" i="6"/>
  <c r="P33" i="6"/>
  <c r="P32" i="6"/>
  <c r="P31" i="6"/>
  <c r="P29" i="6"/>
  <c r="P28" i="6"/>
  <c r="P25" i="6"/>
  <c r="P24" i="6"/>
  <c r="BL3" i="11"/>
  <c r="BN3" i="11"/>
  <c r="BJ3" i="11"/>
  <c r="BL4" i="11"/>
  <c r="AX3" i="11"/>
  <c r="BC3" i="11"/>
  <c r="AU4" i="11"/>
  <c r="AX4" i="11"/>
  <c r="AY4" i="11"/>
  <c r="BC4" i="11"/>
  <c r="U3" i="11"/>
  <c r="Y3" i="11"/>
  <c r="V3" i="11"/>
  <c r="Z3" i="11"/>
  <c r="X4" i="11"/>
  <c r="J3" i="11"/>
  <c r="O3" i="11"/>
  <c r="L3" i="11"/>
  <c r="H3" i="11"/>
  <c r="J4" i="11"/>
  <c r="O4" i="11"/>
  <c r="BF4" i="11"/>
  <c r="BE4" i="11"/>
  <c r="AD4" i="11"/>
  <c r="P4" i="11"/>
  <c r="BE3" i="11"/>
  <c r="E34" i="1" s="1"/>
  <c r="AD3" i="11"/>
  <c r="P3" i="11"/>
  <c r="BF3" i="11"/>
  <c r="BN8" i="11"/>
  <c r="BM8" i="11"/>
  <c r="BL8" i="11"/>
  <c r="BK8" i="11"/>
  <c r="BJ8" i="11"/>
  <c r="BI8" i="11"/>
  <c r="AZ8" i="11"/>
  <c r="AY8" i="11"/>
  <c r="AX8" i="11"/>
  <c r="AW8" i="11"/>
  <c r="AV8" i="11"/>
  <c r="AU8" i="11"/>
  <c r="Z8" i="11"/>
  <c r="Y8" i="11"/>
  <c r="X8" i="11"/>
  <c r="W8" i="11"/>
  <c r="V8" i="11"/>
  <c r="U8" i="11"/>
  <c r="L8" i="11"/>
  <c r="K8" i="11"/>
  <c r="J8" i="11"/>
  <c r="I8" i="11"/>
  <c r="H8" i="11"/>
  <c r="G8" i="11"/>
  <c r="BN4" i="11"/>
  <c r="BM4" i="11"/>
  <c r="BK4" i="11"/>
  <c r="BJ4" i="11"/>
  <c r="BI4" i="11"/>
  <c r="BG4" i="11"/>
  <c r="BD4" i="11"/>
  <c r="BB4" i="11"/>
  <c r="J31" i="1" s="1"/>
  <c r="AZ4" i="11"/>
  <c r="AW4" i="11"/>
  <c r="AV4" i="11"/>
  <c r="AG4" i="11"/>
  <c r="AF4" i="11"/>
  <c r="AE4" i="11"/>
  <c r="AC4" i="11"/>
  <c r="AB4" i="11"/>
  <c r="Z4" i="11"/>
  <c r="Y4" i="11"/>
  <c r="W4" i="11"/>
  <c r="V4" i="11"/>
  <c r="U4" i="11"/>
  <c r="S4" i="11"/>
  <c r="R4" i="11"/>
  <c r="Q4" i="11"/>
  <c r="N4" i="11"/>
  <c r="L4" i="11"/>
  <c r="K4" i="11"/>
  <c r="I4" i="11"/>
  <c r="H4" i="11"/>
  <c r="G4" i="11"/>
  <c r="BM3" i="11"/>
  <c r="BK3" i="11"/>
  <c r="BI3" i="11"/>
  <c r="BG3" i="11"/>
  <c r="BD3" i="11"/>
  <c r="BB3" i="11"/>
  <c r="AZ3" i="11"/>
  <c r="AY3" i="11"/>
  <c r="AW3" i="11"/>
  <c r="AV3" i="11"/>
  <c r="AU3" i="11"/>
  <c r="AG3" i="11"/>
  <c r="AF3" i="11"/>
  <c r="AE3" i="11"/>
  <c r="AC3" i="11"/>
  <c r="AB3" i="11"/>
  <c r="X3" i="11"/>
  <c r="W3" i="11"/>
  <c r="S3" i="11"/>
  <c r="R3" i="11"/>
  <c r="Q3" i="11"/>
  <c r="N3" i="11"/>
  <c r="K3" i="11"/>
  <c r="I3" i="11"/>
  <c r="G3" i="11"/>
  <c r="CD3" i="5"/>
  <c r="CE3" i="5"/>
  <c r="CF3" i="5"/>
  <c r="CG3" i="5"/>
  <c r="CH3" i="5"/>
  <c r="CI3" i="5"/>
  <c r="CJ3" i="5"/>
  <c r="CK3" i="5"/>
  <c r="CL3" i="5"/>
  <c r="CM3" i="5"/>
  <c r="CN3" i="5"/>
  <c r="CO3" i="5"/>
  <c r="CD4" i="5"/>
  <c r="CE4" i="5"/>
  <c r="CF4" i="5"/>
  <c r="CG4" i="5"/>
  <c r="CH4" i="5"/>
  <c r="CI4" i="5"/>
  <c r="CJ4" i="5"/>
  <c r="CK4" i="5"/>
  <c r="CL4" i="5"/>
  <c r="CM4" i="5"/>
  <c r="CN4" i="5"/>
  <c r="CO4" i="5"/>
  <c r="CD8" i="8"/>
  <c r="CE8" i="8"/>
  <c r="CF8" i="8"/>
  <c r="CG8" i="8"/>
  <c r="CH8" i="8"/>
  <c r="CI8" i="8"/>
  <c r="CJ8" i="8"/>
  <c r="CK8" i="8"/>
  <c r="CL8" i="8"/>
  <c r="CM8" i="8"/>
  <c r="CN8" i="8"/>
  <c r="CD3" i="8"/>
  <c r="CE3" i="8"/>
  <c r="CF3" i="8"/>
  <c r="CG3" i="8"/>
  <c r="CH3" i="8"/>
  <c r="CI3" i="8"/>
  <c r="CJ3" i="8"/>
  <c r="CK3" i="8"/>
  <c r="CL3" i="8"/>
  <c r="CM3" i="8"/>
  <c r="CN3" i="8"/>
  <c r="CO3" i="8"/>
  <c r="CD4" i="8"/>
  <c r="CE4" i="8"/>
  <c r="CF4" i="8"/>
  <c r="CG4" i="8"/>
  <c r="CH4" i="8"/>
  <c r="CI4" i="8"/>
  <c r="CJ4" i="8"/>
  <c r="CK4" i="8"/>
  <c r="CL4" i="8"/>
  <c r="CM4" i="8"/>
  <c r="CN4" i="8"/>
  <c r="CO4" i="8"/>
  <c r="AF8" i="8"/>
  <c r="AG8" i="8"/>
  <c r="AH8" i="8"/>
  <c r="AI8" i="8"/>
  <c r="AJ8" i="8"/>
  <c r="AK8" i="8"/>
  <c r="AL8" i="8"/>
  <c r="AM8" i="8"/>
  <c r="AN8" i="8"/>
  <c r="AO8" i="8"/>
  <c r="AP8" i="8"/>
  <c r="AF3" i="8"/>
  <c r="AG3" i="8"/>
  <c r="AH3" i="8"/>
  <c r="AI3" i="8"/>
  <c r="AJ3" i="8"/>
  <c r="AK3" i="8"/>
  <c r="AL3" i="8"/>
  <c r="AM3" i="8"/>
  <c r="AN3" i="8"/>
  <c r="AO3" i="8"/>
  <c r="AP3" i="8"/>
  <c r="AQ3" i="8"/>
  <c r="AF4" i="8"/>
  <c r="AG4" i="8"/>
  <c r="AH4" i="8"/>
  <c r="AI4" i="8"/>
  <c r="AJ4" i="8"/>
  <c r="AK4" i="8"/>
  <c r="AL4" i="8"/>
  <c r="AM4" i="8"/>
  <c r="AN4" i="8"/>
  <c r="AO4" i="8"/>
  <c r="AP4" i="8"/>
  <c r="AQ4" i="8"/>
  <c r="CD8" i="5"/>
  <c r="CE8" i="5"/>
  <c r="CF8" i="5"/>
  <c r="CG8" i="5"/>
  <c r="CH8" i="5"/>
  <c r="CI8" i="5"/>
  <c r="CJ8" i="5"/>
  <c r="CK8" i="5"/>
  <c r="CL8" i="5"/>
  <c r="CM8" i="5"/>
  <c r="CN8" i="5"/>
  <c r="AF8" i="5"/>
  <c r="AG8" i="5"/>
  <c r="AH8" i="5"/>
  <c r="AI8" i="5"/>
  <c r="AJ8" i="5"/>
  <c r="AK8" i="5"/>
  <c r="AL8" i="5"/>
  <c r="AM8" i="5"/>
  <c r="AN8" i="5"/>
  <c r="AO8" i="5"/>
  <c r="AP8" i="5"/>
  <c r="AF3" i="5"/>
  <c r="AG3" i="5"/>
  <c r="AH3" i="5"/>
  <c r="AI3" i="5"/>
  <c r="AJ3" i="5"/>
  <c r="AK3" i="5"/>
  <c r="AL3" i="5"/>
  <c r="AM3" i="5"/>
  <c r="AN3" i="5"/>
  <c r="AO3" i="5"/>
  <c r="AP3" i="5"/>
  <c r="AQ3" i="5"/>
  <c r="AF4" i="5"/>
  <c r="AG4" i="5"/>
  <c r="AH4" i="5"/>
  <c r="AI4" i="5"/>
  <c r="AJ4" i="5"/>
  <c r="AK4" i="5"/>
  <c r="AL4" i="5"/>
  <c r="AM4" i="5"/>
  <c r="AN4" i="5"/>
  <c r="AO4" i="5"/>
  <c r="AP4" i="5"/>
  <c r="AQ4" i="5"/>
  <c r="CP8" i="3"/>
  <c r="CQ8" i="3"/>
  <c r="CR8" i="3"/>
  <c r="CS8" i="3"/>
  <c r="CT8" i="3"/>
  <c r="CU8" i="3"/>
  <c r="CV8" i="3"/>
  <c r="CW8" i="3"/>
  <c r="CX8" i="3"/>
  <c r="CY8" i="3"/>
  <c r="CZ8" i="3"/>
  <c r="CP3" i="3"/>
  <c r="CQ3" i="3"/>
  <c r="CR3" i="3"/>
  <c r="CS3" i="3"/>
  <c r="CT3" i="3"/>
  <c r="CU3" i="3"/>
  <c r="CV3" i="3"/>
  <c r="CW3" i="3"/>
  <c r="CX3" i="3"/>
  <c r="CY3" i="3"/>
  <c r="CZ3" i="3"/>
  <c r="DA3" i="3"/>
  <c r="CP4" i="3"/>
  <c r="CQ4" i="3"/>
  <c r="CR4" i="3"/>
  <c r="CS4" i="3"/>
  <c r="CT4" i="3"/>
  <c r="CU4" i="3"/>
  <c r="CV4" i="3"/>
  <c r="CW4" i="3"/>
  <c r="CX4" i="3"/>
  <c r="CY4" i="3"/>
  <c r="CZ4" i="3"/>
  <c r="DA4" i="3"/>
  <c r="AL8" i="3"/>
  <c r="AM8" i="3"/>
  <c r="AN8" i="3"/>
  <c r="AO8" i="3"/>
  <c r="AP8" i="3"/>
  <c r="AQ8" i="3"/>
  <c r="AR8" i="3"/>
  <c r="AS8" i="3"/>
  <c r="AT8" i="3"/>
  <c r="AU8" i="3"/>
  <c r="AV8" i="3"/>
  <c r="AW8" i="3"/>
  <c r="AL3" i="3"/>
  <c r="AM3" i="3"/>
  <c r="AN3" i="3"/>
  <c r="AO3" i="3"/>
  <c r="AP3" i="3"/>
  <c r="AQ3" i="3"/>
  <c r="AR3" i="3"/>
  <c r="AS3" i="3"/>
  <c r="AT3" i="3"/>
  <c r="AU3" i="3"/>
  <c r="AV3" i="3"/>
  <c r="AW3" i="3"/>
  <c r="AL4" i="3"/>
  <c r="AM4" i="3"/>
  <c r="AN4" i="3"/>
  <c r="AO4" i="3"/>
  <c r="AP4" i="3"/>
  <c r="AQ4" i="3"/>
  <c r="AR4" i="3"/>
  <c r="AS4" i="3"/>
  <c r="AT4" i="3"/>
  <c r="AU4" i="3"/>
  <c r="AV4" i="3"/>
  <c r="AW4" i="3"/>
  <c r="BN8" i="10"/>
  <c r="BM8" i="10"/>
  <c r="BL8" i="10"/>
  <c r="BK8" i="10"/>
  <c r="BJ8" i="10"/>
  <c r="BI8" i="10"/>
  <c r="AZ8" i="10"/>
  <c r="AY8" i="10"/>
  <c r="AX8" i="10"/>
  <c r="AW8" i="10"/>
  <c r="AV8" i="10"/>
  <c r="AU8" i="10"/>
  <c r="Z8" i="10"/>
  <c r="Y8" i="10"/>
  <c r="X8" i="10"/>
  <c r="W8" i="10"/>
  <c r="V8" i="10"/>
  <c r="U8" i="10"/>
  <c r="L8" i="10"/>
  <c r="K8" i="10"/>
  <c r="J8" i="10"/>
  <c r="I8" i="10"/>
  <c r="H8" i="10"/>
  <c r="G8" i="10"/>
  <c r="BU4" i="10"/>
  <c r="BT4" i="10"/>
  <c r="BS4" i="10"/>
  <c r="BR4" i="10"/>
  <c r="BQ4" i="10"/>
  <c r="BP4" i="10"/>
  <c r="BN4" i="10"/>
  <c r="BM4" i="10"/>
  <c r="BL4" i="10"/>
  <c r="BK4" i="10"/>
  <c r="BJ4" i="10"/>
  <c r="BI4" i="10"/>
  <c r="BG4" i="10"/>
  <c r="BF4" i="10"/>
  <c r="BE4" i="10"/>
  <c r="BD4" i="10"/>
  <c r="BC4" i="10"/>
  <c r="BB4" i="10"/>
  <c r="AZ4" i="10"/>
  <c r="AY4" i="10"/>
  <c r="AX4" i="10"/>
  <c r="AW4" i="10"/>
  <c r="AV4" i="10"/>
  <c r="AU4" i="10"/>
  <c r="AG4" i="10"/>
  <c r="AF4" i="10"/>
  <c r="AE4" i="10"/>
  <c r="AD4" i="10"/>
  <c r="AC4" i="10"/>
  <c r="AB4" i="10"/>
  <c r="Z4" i="10"/>
  <c r="Y4" i="10"/>
  <c r="X4" i="10"/>
  <c r="W4" i="10"/>
  <c r="V4" i="10"/>
  <c r="U4" i="10"/>
  <c r="S4" i="10"/>
  <c r="R4" i="10"/>
  <c r="Q4" i="10"/>
  <c r="P4" i="10"/>
  <c r="O4" i="10"/>
  <c r="N4" i="10"/>
  <c r="L4" i="10"/>
  <c r="K4" i="10"/>
  <c r="J4" i="10"/>
  <c r="I4" i="10"/>
  <c r="H4" i="10"/>
  <c r="G4" i="10"/>
  <c r="BU3" i="10"/>
  <c r="BT3" i="10"/>
  <c r="BS3" i="10"/>
  <c r="BR3" i="10"/>
  <c r="BQ3" i="10"/>
  <c r="BP3" i="10"/>
  <c r="BN3" i="10"/>
  <c r="BM3" i="10"/>
  <c r="BL3" i="10"/>
  <c r="BK3" i="10"/>
  <c r="BJ3" i="10"/>
  <c r="BI3" i="10"/>
  <c r="BG3" i="10"/>
  <c r="BF3" i="10"/>
  <c r="BE3" i="10"/>
  <c r="BD3" i="10"/>
  <c r="BC3" i="10"/>
  <c r="BB3" i="10"/>
  <c r="AZ3" i="10"/>
  <c r="AY3" i="10"/>
  <c r="AX3" i="10"/>
  <c r="AW3" i="10"/>
  <c r="AV3" i="10"/>
  <c r="AU3" i="10"/>
  <c r="AG3" i="10"/>
  <c r="AF3" i="10"/>
  <c r="AE3" i="10"/>
  <c r="AD3" i="10"/>
  <c r="AC3" i="10"/>
  <c r="AB3" i="10"/>
  <c r="Z3" i="10"/>
  <c r="Y3" i="10"/>
  <c r="X3" i="10"/>
  <c r="W3" i="10"/>
  <c r="V3" i="10"/>
  <c r="U3" i="10"/>
  <c r="S3" i="10"/>
  <c r="R3" i="10"/>
  <c r="Q3" i="10"/>
  <c r="P3" i="10"/>
  <c r="O3" i="10"/>
  <c r="N3" i="10"/>
  <c r="L3" i="10"/>
  <c r="K3" i="10"/>
  <c r="J3" i="10"/>
  <c r="I3" i="10"/>
  <c r="H3" i="10"/>
  <c r="G3" i="10"/>
  <c r="CD8" i="7"/>
  <c r="CE8" i="7"/>
  <c r="CF8" i="7"/>
  <c r="CG8" i="7"/>
  <c r="CH8" i="7"/>
  <c r="CI8" i="7"/>
  <c r="CJ8" i="7"/>
  <c r="CK8" i="7"/>
  <c r="CL8" i="7"/>
  <c r="CM8" i="7"/>
  <c r="CN8" i="7"/>
  <c r="CO8" i="7"/>
  <c r="CD3" i="7"/>
  <c r="CE3" i="7"/>
  <c r="CF3" i="7"/>
  <c r="CG3" i="7"/>
  <c r="CH3" i="7"/>
  <c r="CI3" i="7"/>
  <c r="CJ3" i="7"/>
  <c r="CK3" i="7"/>
  <c r="CL3" i="7"/>
  <c r="CM3" i="7"/>
  <c r="CN3" i="7"/>
  <c r="CO3" i="7"/>
  <c r="CD4" i="7"/>
  <c r="CE4" i="7"/>
  <c r="CF4" i="7"/>
  <c r="CG4" i="7"/>
  <c r="CH4" i="7"/>
  <c r="CI4" i="7"/>
  <c r="CJ4" i="7"/>
  <c r="CK4" i="7"/>
  <c r="CL4" i="7"/>
  <c r="CM4" i="7"/>
  <c r="CN4" i="7"/>
  <c r="CO4" i="7"/>
  <c r="AF8" i="7"/>
  <c r="AG8" i="7"/>
  <c r="AH8" i="7"/>
  <c r="AI8" i="7"/>
  <c r="AJ8" i="7"/>
  <c r="AK8" i="7"/>
  <c r="AL8" i="7"/>
  <c r="AM8" i="7"/>
  <c r="AN8" i="7"/>
  <c r="AO8" i="7"/>
  <c r="AP8" i="7"/>
  <c r="AQ8" i="7"/>
  <c r="AF3" i="7"/>
  <c r="AG3" i="7"/>
  <c r="AH3" i="7"/>
  <c r="AI3" i="7"/>
  <c r="AJ3" i="7"/>
  <c r="AK3" i="7"/>
  <c r="AL3" i="7"/>
  <c r="AM3" i="7"/>
  <c r="AN3" i="7"/>
  <c r="AO3" i="7"/>
  <c r="AP3" i="7"/>
  <c r="AQ3" i="7"/>
  <c r="AF4" i="7"/>
  <c r="AG4" i="7"/>
  <c r="AH4" i="7"/>
  <c r="AI4" i="7"/>
  <c r="AJ4" i="7"/>
  <c r="AK4" i="7"/>
  <c r="AL4" i="7"/>
  <c r="AM4" i="7"/>
  <c r="AN4" i="7"/>
  <c r="AO4" i="7"/>
  <c r="AP4" i="7"/>
  <c r="AQ4" i="7"/>
  <c r="CD8" i="4"/>
  <c r="CE8" i="4"/>
  <c r="CF8" i="4"/>
  <c r="CG8" i="4"/>
  <c r="CH8" i="4"/>
  <c r="CI8" i="4"/>
  <c r="CJ8" i="4"/>
  <c r="CK8" i="4"/>
  <c r="CL8" i="4"/>
  <c r="CM8" i="4"/>
  <c r="CN8" i="4"/>
  <c r="CO8" i="4"/>
  <c r="CD3" i="4"/>
  <c r="CE3" i="4"/>
  <c r="CF3" i="4"/>
  <c r="CG3" i="4"/>
  <c r="CH3" i="4"/>
  <c r="CI3" i="4"/>
  <c r="CJ3" i="4"/>
  <c r="CK3" i="4"/>
  <c r="CL3" i="4"/>
  <c r="CM3" i="4"/>
  <c r="CN3" i="4"/>
  <c r="CO3" i="4"/>
  <c r="CD4" i="4"/>
  <c r="CE4" i="4"/>
  <c r="CF4" i="4"/>
  <c r="CG4" i="4"/>
  <c r="CH4" i="4"/>
  <c r="CI4" i="4"/>
  <c r="CJ4" i="4"/>
  <c r="CK4" i="4"/>
  <c r="CL4" i="4"/>
  <c r="CM4" i="4"/>
  <c r="CN4" i="4"/>
  <c r="CO4" i="4"/>
  <c r="AF8" i="4"/>
  <c r="AG8" i="4"/>
  <c r="AH8" i="4"/>
  <c r="AI8" i="4"/>
  <c r="AJ8" i="4"/>
  <c r="AK8" i="4"/>
  <c r="AL8" i="4"/>
  <c r="AM8" i="4"/>
  <c r="AN8" i="4"/>
  <c r="AO8" i="4"/>
  <c r="AP8" i="4"/>
  <c r="AQ8" i="4"/>
  <c r="AF3" i="4"/>
  <c r="AG3" i="4"/>
  <c r="AH3" i="4"/>
  <c r="AI3" i="4"/>
  <c r="AJ3" i="4"/>
  <c r="AK3" i="4"/>
  <c r="AL3" i="4"/>
  <c r="AM3" i="4"/>
  <c r="AN3" i="4"/>
  <c r="AO3" i="4"/>
  <c r="AP3" i="4"/>
  <c r="AQ3" i="4"/>
  <c r="AF4" i="4"/>
  <c r="AG4" i="4"/>
  <c r="AH4" i="4"/>
  <c r="AI4" i="4"/>
  <c r="AJ4" i="4"/>
  <c r="AK4" i="4"/>
  <c r="AL4" i="4"/>
  <c r="AM4" i="4"/>
  <c r="AN4" i="4"/>
  <c r="AO4" i="4"/>
  <c r="AP4" i="4"/>
  <c r="AQ4" i="4"/>
  <c r="CP8" i="2"/>
  <c r="CQ8" i="2"/>
  <c r="CR8" i="2"/>
  <c r="CS8" i="2"/>
  <c r="CT8" i="2"/>
  <c r="CU8" i="2"/>
  <c r="CV8" i="2"/>
  <c r="CW8" i="2"/>
  <c r="CX8" i="2"/>
  <c r="CY8" i="2"/>
  <c r="CZ8" i="2"/>
  <c r="CP3" i="2"/>
  <c r="CQ3" i="2"/>
  <c r="CR3" i="2"/>
  <c r="CS3" i="2"/>
  <c r="CT3" i="2"/>
  <c r="CU3" i="2"/>
  <c r="CV3" i="2"/>
  <c r="CW3" i="2"/>
  <c r="CX3" i="2"/>
  <c r="CY3" i="2"/>
  <c r="CZ3" i="2"/>
  <c r="DA3" i="2"/>
  <c r="CP4" i="2"/>
  <c r="CQ4" i="2"/>
  <c r="CR4" i="2"/>
  <c r="CS4" i="2"/>
  <c r="CT4" i="2"/>
  <c r="CU4" i="2"/>
  <c r="CV4" i="2"/>
  <c r="CW4" i="2"/>
  <c r="CX4" i="2"/>
  <c r="CY4" i="2"/>
  <c r="CZ4" i="2"/>
  <c r="DA4" i="2"/>
  <c r="AL8" i="2"/>
  <c r="AM8" i="2"/>
  <c r="AN8" i="2"/>
  <c r="AO8" i="2"/>
  <c r="AP8" i="2"/>
  <c r="AQ8" i="2"/>
  <c r="AR8" i="2"/>
  <c r="AS8" i="2"/>
  <c r="AT8" i="2"/>
  <c r="AU8" i="2"/>
  <c r="AV8" i="2"/>
  <c r="AW8" i="2"/>
  <c r="AL3" i="2"/>
  <c r="AM3" i="2"/>
  <c r="AN3" i="2"/>
  <c r="AO3" i="2"/>
  <c r="AP3" i="2"/>
  <c r="AQ3" i="2"/>
  <c r="AR3" i="2"/>
  <c r="AS3" i="2"/>
  <c r="AT3" i="2"/>
  <c r="AU3" i="2"/>
  <c r="AV3" i="2"/>
  <c r="AW3" i="2"/>
  <c r="AL4" i="2"/>
  <c r="AM4" i="2"/>
  <c r="AN4" i="2"/>
  <c r="AO4" i="2"/>
  <c r="AP4" i="2"/>
  <c r="AQ4" i="2"/>
  <c r="AR4" i="2"/>
  <c r="AS4" i="2"/>
  <c r="AT4" i="2"/>
  <c r="AU4" i="2"/>
  <c r="AV4" i="2"/>
  <c r="AW4" i="2"/>
  <c r="O37" i="1" l="1"/>
  <c r="P37" i="1" s="1"/>
  <c r="F37" i="1"/>
  <c r="E35" i="1"/>
  <c r="J24" i="1"/>
  <c r="J33" i="1"/>
  <c r="I33" i="1"/>
  <c r="J32" i="1"/>
  <c r="J34" i="1"/>
  <c r="I32" i="1"/>
  <c r="E32" i="1"/>
  <c r="E31" i="1"/>
  <c r="E33" i="1"/>
  <c r="J35" i="1"/>
  <c r="D35" i="1"/>
  <c r="I34" i="1"/>
  <c r="D31" i="1"/>
  <c r="D34" i="1"/>
  <c r="E29" i="1"/>
  <c r="I31" i="1"/>
  <c r="D32" i="1"/>
  <c r="E27" i="1"/>
  <c r="O27" i="1" s="1"/>
  <c r="D33" i="1"/>
  <c r="I35" i="1"/>
  <c r="I25" i="1"/>
  <c r="I24" i="1"/>
  <c r="D29" i="1"/>
  <c r="E25" i="1"/>
  <c r="D25" i="1"/>
  <c r="J26" i="1"/>
  <c r="J25" i="1"/>
  <c r="I26" i="1"/>
  <c r="J28" i="1"/>
  <c r="J27" i="1"/>
  <c r="D28" i="1"/>
  <c r="I27" i="1"/>
  <c r="E26" i="1"/>
  <c r="D27" i="1"/>
  <c r="J29" i="1"/>
  <c r="I29" i="1"/>
  <c r="E28" i="1"/>
  <c r="I28" i="1"/>
  <c r="D24" i="1"/>
  <c r="D26" i="1"/>
  <c r="E24" i="1"/>
  <c r="D22" i="6"/>
  <c r="E22" i="6"/>
  <c r="I22" i="6"/>
  <c r="J22" i="6"/>
  <c r="CB9" i="8"/>
  <c r="CB10" i="8"/>
  <c r="CB11" i="8"/>
  <c r="CB12" i="8"/>
  <c r="CB13" i="8"/>
  <c r="BO9" i="8"/>
  <c r="BO10" i="8"/>
  <c r="BO11" i="8"/>
  <c r="BO12" i="8"/>
  <c r="BO13" i="8"/>
  <c r="AD9" i="8"/>
  <c r="AD10" i="8"/>
  <c r="AD11" i="8"/>
  <c r="AD12" i="8"/>
  <c r="AD13" i="8"/>
  <c r="Q9" i="8"/>
  <c r="Q10" i="8"/>
  <c r="Q11" i="8"/>
  <c r="Q12" i="8"/>
  <c r="Q13" i="8"/>
  <c r="CB9" i="5"/>
  <c r="CB10" i="5"/>
  <c r="CB11" i="5"/>
  <c r="CB12" i="5"/>
  <c r="CB13" i="5"/>
  <c r="AD9" i="5"/>
  <c r="AD10" i="5"/>
  <c r="AD11" i="5"/>
  <c r="AD12" i="5"/>
  <c r="AD13" i="5"/>
  <c r="AJ9" i="3"/>
  <c r="AJ10" i="3"/>
  <c r="AJ11" i="3"/>
  <c r="AJ12" i="3"/>
  <c r="AJ13" i="3"/>
  <c r="O26" i="1" l="1"/>
  <c r="O24" i="1"/>
  <c r="O25" i="1"/>
  <c r="K24" i="1"/>
  <c r="F33" i="1"/>
  <c r="F29" i="1"/>
  <c r="P24" i="1"/>
  <c r="K32" i="1"/>
  <c r="P29" i="1"/>
  <c r="F25" i="1"/>
  <c r="K26" i="1"/>
  <c r="F31" i="1"/>
  <c r="K25" i="1"/>
  <c r="F27" i="1"/>
  <c r="K35" i="1"/>
  <c r="K34" i="1"/>
  <c r="F35" i="1"/>
  <c r="K33" i="1"/>
  <c r="K27" i="1"/>
  <c r="F26" i="1"/>
  <c r="K31" i="1"/>
  <c r="K30" i="1"/>
  <c r="P30" i="1"/>
  <c r="F28" i="1"/>
  <c r="K36" i="1"/>
  <c r="F32" i="1"/>
  <c r="F34" i="1"/>
  <c r="K29" i="1"/>
  <c r="F36" i="1"/>
  <c r="K28" i="1"/>
  <c r="P27" i="1"/>
  <c r="F24" i="1"/>
  <c r="J19" i="6"/>
  <c r="I19" i="6"/>
  <c r="E19" i="6"/>
  <c r="D19" i="6"/>
  <c r="P25" i="1" l="1"/>
  <c r="P32" i="1"/>
  <c r="P31" i="1"/>
  <c r="P35" i="1"/>
  <c r="P36" i="1"/>
  <c r="P33" i="1"/>
  <c r="P34" i="1"/>
  <c r="P26" i="1"/>
  <c r="P28" i="1"/>
  <c r="D21" i="6"/>
  <c r="E21" i="6"/>
  <c r="I21" i="6"/>
  <c r="J21" i="6"/>
  <c r="CA9" i="8" l="1"/>
  <c r="CA10" i="8"/>
  <c r="CA11" i="8"/>
  <c r="CA12" i="8"/>
  <c r="CA13" i="8"/>
  <c r="BN9" i="8"/>
  <c r="BN10" i="8"/>
  <c r="BN11" i="8"/>
  <c r="BN12" i="8"/>
  <c r="BN13" i="8"/>
  <c r="AC9" i="8"/>
  <c r="AC10" i="8"/>
  <c r="AC11" i="8"/>
  <c r="AC12" i="8"/>
  <c r="AC13" i="8"/>
  <c r="P9" i="8"/>
  <c r="P10" i="8"/>
  <c r="P11" i="8"/>
  <c r="P12" i="8"/>
  <c r="P13" i="8"/>
  <c r="CA9" i="5"/>
  <c r="CA10" i="5"/>
  <c r="CA11" i="5"/>
  <c r="CA12" i="5"/>
  <c r="CA13" i="5"/>
  <c r="AC9" i="5"/>
  <c r="AC10" i="5"/>
  <c r="AC11" i="5"/>
  <c r="AC12" i="5"/>
  <c r="AC13" i="5"/>
  <c r="AI9" i="3"/>
  <c r="AI10" i="3"/>
  <c r="AI11" i="3"/>
  <c r="AI12" i="3"/>
  <c r="AI13" i="3"/>
  <c r="D20" i="6" l="1"/>
  <c r="E20" i="6"/>
  <c r="I20" i="6"/>
  <c r="J20" i="6"/>
  <c r="BY9" i="8"/>
  <c r="BY10" i="8"/>
  <c r="BY11" i="8"/>
  <c r="BY12" i="8"/>
  <c r="BY13" i="8"/>
  <c r="AA9" i="8"/>
  <c r="AA10" i="8"/>
  <c r="AA11" i="8"/>
  <c r="AA12" i="8"/>
  <c r="AA13" i="8"/>
  <c r="BZ13" i="8" l="1"/>
  <c r="BZ12" i="8"/>
  <c r="BZ11" i="8"/>
  <c r="BZ10" i="8"/>
  <c r="BZ9" i="8"/>
  <c r="AB13" i="8"/>
  <c r="AB12" i="8"/>
  <c r="AB11" i="8"/>
  <c r="AB10" i="8"/>
  <c r="AB9" i="8"/>
  <c r="BM13" i="8"/>
  <c r="BM12" i="8"/>
  <c r="BM11" i="8"/>
  <c r="BM10" i="8"/>
  <c r="BM9" i="8"/>
  <c r="O10" i="8"/>
  <c r="O11" i="8"/>
  <c r="O12" i="8"/>
  <c r="O13" i="8"/>
  <c r="O9" i="8"/>
  <c r="AH10" i="3"/>
  <c r="AH11" i="3"/>
  <c r="AH12" i="3"/>
  <c r="AH13" i="3"/>
  <c r="AH9" i="3"/>
  <c r="BZ13" i="5"/>
  <c r="BZ12" i="5"/>
  <c r="BZ11" i="5"/>
  <c r="BZ10" i="5"/>
  <c r="BZ9" i="5"/>
  <c r="AB10" i="5"/>
  <c r="AB11" i="5"/>
  <c r="AB12" i="5"/>
  <c r="AB13" i="5"/>
  <c r="AB9" i="5"/>
  <c r="O19" i="6" l="1"/>
  <c r="K19" i="6"/>
  <c r="N19" i="6" l="1"/>
  <c r="P19" i="6" s="1"/>
  <c r="F19" i="6"/>
  <c r="E12" i="1" l="1"/>
  <c r="D17" i="1" l="1"/>
  <c r="D12" i="1"/>
  <c r="D13" i="1"/>
  <c r="D14" i="1"/>
  <c r="D15" i="1"/>
  <c r="D16" i="1"/>
  <c r="O12" i="6" l="1"/>
  <c r="N12" i="6"/>
  <c r="P12" i="6" s="1"/>
  <c r="K12" i="6"/>
  <c r="F12" i="6"/>
  <c r="BF3" i="5" l="1"/>
  <c r="BG3" i="5"/>
  <c r="BH3" i="5"/>
  <c r="BI3" i="5"/>
  <c r="BJ3" i="5"/>
  <c r="BL3" i="5"/>
  <c r="BM3" i="5"/>
  <c r="BN3" i="5"/>
  <c r="BO3" i="5"/>
  <c r="BP3" i="5"/>
  <c r="BQ3" i="5"/>
  <c r="BR3" i="5"/>
  <c r="BS3" i="5"/>
  <c r="BT3" i="5"/>
  <c r="BU3" i="5"/>
  <c r="BV3" i="5"/>
  <c r="BW3" i="5"/>
  <c r="BX3" i="5"/>
  <c r="BY3" i="5"/>
  <c r="BZ3" i="5"/>
  <c r="CA3" i="5"/>
  <c r="CB3" i="5"/>
  <c r="CC3" i="5"/>
  <c r="BF4" i="5"/>
  <c r="BG4" i="5"/>
  <c r="BH4" i="5"/>
  <c r="BI4" i="5"/>
  <c r="BJ4" i="5"/>
  <c r="BL4" i="5"/>
  <c r="BM4" i="5"/>
  <c r="BN4" i="5"/>
  <c r="BO4" i="5"/>
  <c r="BP4" i="5"/>
  <c r="BQ4" i="5"/>
  <c r="BR4" i="5"/>
  <c r="BS4" i="5"/>
  <c r="BT4" i="5"/>
  <c r="BU4" i="5"/>
  <c r="BV4" i="5"/>
  <c r="BW4" i="5"/>
  <c r="BX4" i="5"/>
  <c r="BY4" i="5"/>
  <c r="BZ4" i="5"/>
  <c r="CA4" i="5"/>
  <c r="CB4" i="5"/>
  <c r="CC4" i="5"/>
  <c r="BE3" i="5"/>
  <c r="BE4" i="5"/>
  <c r="CC8" i="5"/>
  <c r="CB8" i="5"/>
  <c r="CA8" i="5"/>
  <c r="BZ8" i="5"/>
  <c r="BY8" i="5"/>
  <c r="BX8" i="5"/>
  <c r="BW8" i="5"/>
  <c r="BV8" i="5"/>
  <c r="BU8" i="5"/>
  <c r="BT8" i="5"/>
  <c r="BS8" i="5"/>
  <c r="BR8" i="5"/>
  <c r="BQ8" i="5"/>
  <c r="BP8" i="5"/>
  <c r="BO8" i="5"/>
  <c r="BN8" i="5"/>
  <c r="BM8" i="5"/>
  <c r="BL8" i="5"/>
  <c r="BJ8" i="5"/>
  <c r="BI8" i="5"/>
  <c r="BH8" i="5"/>
  <c r="BG8" i="5"/>
  <c r="BF8" i="5"/>
  <c r="BE8" i="5"/>
  <c r="BM8" i="4"/>
  <c r="BN8" i="4"/>
  <c r="BO8" i="4"/>
  <c r="BP8" i="4"/>
  <c r="BQ8" i="4"/>
  <c r="BR8" i="4"/>
  <c r="BS8" i="4"/>
  <c r="BT8" i="4"/>
  <c r="BU8" i="4"/>
  <c r="BV8" i="4"/>
  <c r="BW8" i="4"/>
  <c r="BX8" i="4"/>
  <c r="BY8" i="4"/>
  <c r="BZ8" i="4"/>
  <c r="CA8" i="4"/>
  <c r="CB8" i="4"/>
  <c r="CC8" i="4"/>
  <c r="BL8" i="4"/>
  <c r="BF8" i="4"/>
  <c r="BG8" i="4"/>
  <c r="BH8" i="4"/>
  <c r="BI8" i="4"/>
  <c r="BJ8" i="4"/>
  <c r="BE8" i="4"/>
  <c r="CC4" i="4"/>
  <c r="CB4" i="4"/>
  <c r="CA4" i="4"/>
  <c r="BZ4" i="4"/>
  <c r="BY4" i="4"/>
  <c r="BX4" i="4"/>
  <c r="BW4" i="4"/>
  <c r="BV4" i="4"/>
  <c r="BU4" i="4"/>
  <c r="BT4" i="4"/>
  <c r="BS4" i="4"/>
  <c r="BR4" i="4"/>
  <c r="BQ4" i="4"/>
  <c r="BP4" i="4"/>
  <c r="BO4" i="4"/>
  <c r="BN4" i="4"/>
  <c r="BM4" i="4"/>
  <c r="BL4" i="4"/>
  <c r="BJ4" i="4"/>
  <c r="BI4" i="4"/>
  <c r="BH4" i="4"/>
  <c r="BG4" i="4"/>
  <c r="BF4" i="4"/>
  <c r="BE4" i="4"/>
  <c r="CC3" i="4"/>
  <c r="CB3" i="4"/>
  <c r="CA3" i="4"/>
  <c r="BZ3" i="4"/>
  <c r="BY3" i="4"/>
  <c r="BX3" i="4"/>
  <c r="BW3" i="4"/>
  <c r="BV3" i="4"/>
  <c r="BU3" i="4"/>
  <c r="BT3" i="4"/>
  <c r="BS3" i="4"/>
  <c r="BR3" i="4"/>
  <c r="BQ3" i="4"/>
  <c r="BP3" i="4"/>
  <c r="BO3" i="4"/>
  <c r="BN3" i="4"/>
  <c r="BM3" i="4"/>
  <c r="BL3" i="4"/>
  <c r="BJ3" i="4"/>
  <c r="BI3" i="4"/>
  <c r="BH3" i="4"/>
  <c r="BG3" i="4"/>
  <c r="BF3" i="4"/>
  <c r="BE3" i="4"/>
  <c r="CD3" i="2"/>
  <c r="CE3" i="2"/>
  <c r="CF3" i="2"/>
  <c r="CG3" i="2"/>
  <c r="CH3" i="2"/>
  <c r="CI3" i="2"/>
  <c r="CJ3" i="2"/>
  <c r="CK3" i="2"/>
  <c r="CL3" i="2"/>
  <c r="CM3" i="2"/>
  <c r="CN3" i="2"/>
  <c r="CO3" i="2"/>
  <c r="CD4" i="2"/>
  <c r="CE4" i="2"/>
  <c r="CF4" i="2"/>
  <c r="CG4" i="2"/>
  <c r="CH4" i="2"/>
  <c r="CI4" i="2"/>
  <c r="CJ4" i="2"/>
  <c r="CK4" i="2"/>
  <c r="CL4" i="2"/>
  <c r="CM4" i="2"/>
  <c r="CN4" i="2"/>
  <c r="CO4" i="2"/>
  <c r="CO3" i="3"/>
  <c r="CD3" i="3"/>
  <c r="CE3" i="3"/>
  <c r="E13" i="1" s="1"/>
  <c r="O13" i="1" s="1"/>
  <c r="CF3" i="3"/>
  <c r="E14" i="1" s="1"/>
  <c r="CG3" i="3"/>
  <c r="E15" i="1" s="1"/>
  <c r="CH3" i="3"/>
  <c r="CI3" i="3"/>
  <c r="CJ3" i="3"/>
  <c r="E18" i="1" s="1"/>
  <c r="CK3" i="3"/>
  <c r="CL3" i="3"/>
  <c r="CM3" i="3"/>
  <c r="CN3" i="3"/>
  <c r="CD4" i="3"/>
  <c r="J12" i="1" s="1"/>
  <c r="CE4" i="3"/>
  <c r="J13" i="1" s="1"/>
  <c r="CF4" i="3"/>
  <c r="J14" i="1" s="1"/>
  <c r="O14" i="1" s="1"/>
  <c r="CG4" i="3"/>
  <c r="J15" i="1" s="1"/>
  <c r="CH4" i="3"/>
  <c r="CI4" i="3"/>
  <c r="CJ4" i="3"/>
  <c r="CK4" i="3"/>
  <c r="CL4" i="3"/>
  <c r="CM4" i="3"/>
  <c r="CN4" i="3"/>
  <c r="CO4" i="3"/>
  <c r="CO8" i="3"/>
  <c r="CN8" i="3"/>
  <c r="CM8" i="3"/>
  <c r="CL8" i="3"/>
  <c r="CK8" i="3"/>
  <c r="CJ8" i="3"/>
  <c r="CI8" i="3"/>
  <c r="CH8" i="3"/>
  <c r="CG8" i="3"/>
  <c r="CF8" i="3"/>
  <c r="CE8" i="3"/>
  <c r="CD8" i="3"/>
  <c r="CC8" i="3"/>
  <c r="CB8" i="3"/>
  <c r="CA8" i="3"/>
  <c r="BZ8" i="3"/>
  <c r="BY8" i="3"/>
  <c r="BX8" i="3"/>
  <c r="BW8" i="3"/>
  <c r="BV8" i="3"/>
  <c r="BU8" i="3"/>
  <c r="BT8" i="3"/>
  <c r="BS8" i="3"/>
  <c r="BR8" i="3"/>
  <c r="BP8" i="3"/>
  <c r="BO8" i="3"/>
  <c r="BN8" i="3"/>
  <c r="BM8" i="3"/>
  <c r="BL8" i="3"/>
  <c r="BK8" i="3"/>
  <c r="CC4" i="3"/>
  <c r="CB4" i="3"/>
  <c r="CA4" i="3"/>
  <c r="BZ4" i="3"/>
  <c r="BY4" i="3"/>
  <c r="BX4" i="3"/>
  <c r="BW4" i="3"/>
  <c r="BV4" i="3"/>
  <c r="BU4" i="3"/>
  <c r="BT4" i="3"/>
  <c r="BS4" i="3"/>
  <c r="BR4" i="3"/>
  <c r="BP4" i="3"/>
  <c r="BO4" i="3"/>
  <c r="BN4" i="3"/>
  <c r="BM4" i="3"/>
  <c r="BL4" i="3"/>
  <c r="BK4" i="3"/>
  <c r="CC3" i="3"/>
  <c r="CB3" i="3"/>
  <c r="CA3" i="3"/>
  <c r="BZ3" i="3"/>
  <c r="BY3" i="3"/>
  <c r="BX3" i="3"/>
  <c r="BW3" i="3"/>
  <c r="BV3" i="3"/>
  <c r="BU3" i="3"/>
  <c r="BT3" i="3"/>
  <c r="BS3" i="3"/>
  <c r="BR3" i="3"/>
  <c r="BP3" i="3"/>
  <c r="BO3" i="3"/>
  <c r="BN3" i="3"/>
  <c r="BM3" i="3"/>
  <c r="BL3" i="3"/>
  <c r="BK3" i="3"/>
  <c r="CO8" i="2"/>
  <c r="CI8" i="2"/>
  <c r="CJ8" i="2"/>
  <c r="CK8" i="2"/>
  <c r="CL8" i="2"/>
  <c r="CM8" i="2"/>
  <c r="CN8" i="2"/>
  <c r="CD8" i="2"/>
  <c r="CE8" i="2"/>
  <c r="CF8" i="2"/>
  <c r="CG8" i="2"/>
  <c r="CH8" i="2"/>
  <c r="BS8" i="2"/>
  <c r="BT8" i="2"/>
  <c r="BU8" i="2"/>
  <c r="BV8" i="2"/>
  <c r="BW8" i="2"/>
  <c r="BX8" i="2"/>
  <c r="BY8" i="2"/>
  <c r="BZ8" i="2"/>
  <c r="CA8" i="2"/>
  <c r="CB8" i="2"/>
  <c r="CC8" i="2"/>
  <c r="BR8" i="2"/>
  <c r="N8" i="2"/>
  <c r="BP8" i="2"/>
  <c r="BL8" i="2"/>
  <c r="BM8" i="2"/>
  <c r="BN8" i="2"/>
  <c r="BO8" i="2"/>
  <c r="BK8" i="2"/>
  <c r="G8" i="2"/>
  <c r="BK3" i="2"/>
  <c r="CC4" i="2"/>
  <c r="CB4" i="2"/>
  <c r="CA4" i="2"/>
  <c r="BZ4" i="2"/>
  <c r="BY4" i="2"/>
  <c r="BX4" i="2"/>
  <c r="BW4" i="2"/>
  <c r="BV4" i="2"/>
  <c r="BU4" i="2"/>
  <c r="BT4" i="2"/>
  <c r="BS4" i="2"/>
  <c r="BR4" i="2"/>
  <c r="BP4" i="2"/>
  <c r="BO4" i="2"/>
  <c r="BN4" i="2"/>
  <c r="BM4" i="2"/>
  <c r="BL4" i="2"/>
  <c r="BK4" i="2"/>
  <c r="CC3" i="2"/>
  <c r="CB3" i="2"/>
  <c r="CA3" i="2"/>
  <c r="BZ3" i="2"/>
  <c r="BY3" i="2"/>
  <c r="BX3" i="2"/>
  <c r="BW3" i="2"/>
  <c r="BV3" i="2"/>
  <c r="BU3" i="2"/>
  <c r="BT3" i="2"/>
  <c r="BS3" i="2"/>
  <c r="BR3" i="2"/>
  <c r="BP3" i="2"/>
  <c r="BO3" i="2"/>
  <c r="BN3" i="2"/>
  <c r="BM3" i="2"/>
  <c r="BL3" i="2"/>
  <c r="O15" i="1" l="1"/>
  <c r="D10" i="6"/>
  <c r="I10" i="6"/>
  <c r="N6" i="6" l="1"/>
  <c r="P6" i="6" s="1"/>
  <c r="N9" i="6"/>
  <c r="O11" i="6"/>
  <c r="N11" i="6"/>
  <c r="P11" i="6" l="1"/>
  <c r="N10" i="6"/>
  <c r="N13" i="6"/>
  <c r="N14" i="6"/>
  <c r="P14" i="6" s="1"/>
  <c r="N15" i="6"/>
  <c r="N16" i="6"/>
  <c r="N17" i="6"/>
  <c r="N18" i="6"/>
  <c r="N20" i="6"/>
  <c r="N21" i="6"/>
  <c r="N22" i="6"/>
  <c r="N23" i="6"/>
  <c r="O13" i="6"/>
  <c r="O14" i="6"/>
  <c r="O15" i="6"/>
  <c r="O16" i="6"/>
  <c r="O17" i="6"/>
  <c r="O18" i="6"/>
  <c r="O20" i="6"/>
  <c r="O21" i="6"/>
  <c r="O22" i="6"/>
  <c r="O23" i="6"/>
  <c r="O9" i="6"/>
  <c r="P9" i="6" s="1"/>
  <c r="O10" i="6"/>
  <c r="O8" i="6"/>
  <c r="O7" i="6"/>
  <c r="K23" i="6"/>
  <c r="K22" i="6"/>
  <c r="K21" i="6"/>
  <c r="K20" i="6"/>
  <c r="K18" i="6"/>
  <c r="K17" i="6"/>
  <c r="K16" i="6"/>
  <c r="K15" i="6"/>
  <c r="K14" i="6"/>
  <c r="K13" i="6"/>
  <c r="F13" i="6"/>
  <c r="F14" i="6"/>
  <c r="F15" i="6"/>
  <c r="F16" i="6"/>
  <c r="F17" i="6"/>
  <c r="F18" i="6"/>
  <c r="F20" i="6"/>
  <c r="F21" i="6"/>
  <c r="F22" i="6"/>
  <c r="F23" i="6"/>
  <c r="Z8" i="5"/>
  <c r="AA8" i="5"/>
  <c r="AB8" i="5"/>
  <c r="AC8" i="5"/>
  <c r="AD8" i="5"/>
  <c r="AE8" i="5"/>
  <c r="Z3" i="5"/>
  <c r="AA3" i="5"/>
  <c r="AB3" i="5"/>
  <c r="AC3" i="5"/>
  <c r="AD3" i="5"/>
  <c r="AE3" i="5"/>
  <c r="Z4" i="5"/>
  <c r="AA4" i="5"/>
  <c r="AB4" i="5"/>
  <c r="AC4" i="5"/>
  <c r="AD4" i="5"/>
  <c r="AE4" i="5"/>
  <c r="Z3" i="4"/>
  <c r="AA3" i="4"/>
  <c r="AB3" i="4"/>
  <c r="AC3" i="4"/>
  <c r="AD3" i="4"/>
  <c r="AE3" i="4"/>
  <c r="Z4" i="4"/>
  <c r="AA4" i="4"/>
  <c r="AB4" i="4"/>
  <c r="AC4" i="4"/>
  <c r="AD4" i="4"/>
  <c r="AE4" i="4"/>
  <c r="Y8" i="4"/>
  <c r="Z8" i="4"/>
  <c r="AA8" i="4"/>
  <c r="AB8" i="4"/>
  <c r="AC8" i="4"/>
  <c r="AD8" i="4"/>
  <c r="AE8" i="4"/>
  <c r="Z3" i="3"/>
  <c r="AA3" i="3"/>
  <c r="AB3" i="3"/>
  <c r="AC3" i="3"/>
  <c r="AD3" i="3"/>
  <c r="AE3" i="3"/>
  <c r="AF3" i="3"/>
  <c r="D18" i="1" s="1"/>
  <c r="AG3" i="3"/>
  <c r="AH3" i="3"/>
  <c r="AI3" i="3"/>
  <c r="AJ3" i="3"/>
  <c r="AK3" i="3"/>
  <c r="Z4" i="3"/>
  <c r="AA4" i="3"/>
  <c r="AB4" i="3"/>
  <c r="AC4" i="3"/>
  <c r="AD4" i="3"/>
  <c r="AE4" i="3"/>
  <c r="AF4" i="3"/>
  <c r="AG4" i="3"/>
  <c r="AH4" i="3"/>
  <c r="AI4" i="3"/>
  <c r="AJ4" i="3"/>
  <c r="AK4" i="3"/>
  <c r="Z8" i="3"/>
  <c r="AA8" i="3"/>
  <c r="AB8" i="3"/>
  <c r="AC8" i="3"/>
  <c r="AD8" i="3"/>
  <c r="AE8" i="3"/>
  <c r="AF8" i="3"/>
  <c r="AG8" i="3"/>
  <c r="AH8" i="3"/>
  <c r="AI8" i="3"/>
  <c r="AJ8" i="3"/>
  <c r="AK8" i="3"/>
  <c r="Z3" i="2"/>
  <c r="AA3" i="2"/>
  <c r="AB3" i="2"/>
  <c r="AC3" i="2"/>
  <c r="AD3" i="2"/>
  <c r="AE3" i="2"/>
  <c r="AF3" i="2"/>
  <c r="AG3" i="2"/>
  <c r="AH3" i="2"/>
  <c r="AI3" i="2"/>
  <c r="AJ3" i="2"/>
  <c r="AK3" i="2"/>
  <c r="Z4" i="2"/>
  <c r="AA4" i="2"/>
  <c r="AB4" i="2"/>
  <c r="AC4" i="2"/>
  <c r="AD4" i="2"/>
  <c r="AE4" i="2"/>
  <c r="AF4" i="2"/>
  <c r="AG4" i="2"/>
  <c r="AH4" i="2"/>
  <c r="AI4" i="2"/>
  <c r="AJ4" i="2"/>
  <c r="AK4" i="2"/>
  <c r="Z8" i="2"/>
  <c r="AA8" i="2"/>
  <c r="AB8" i="2"/>
  <c r="AC8" i="2"/>
  <c r="AD8" i="2"/>
  <c r="AE8" i="2"/>
  <c r="AF8" i="2"/>
  <c r="AG8" i="2"/>
  <c r="AH8" i="2"/>
  <c r="AI8" i="2"/>
  <c r="AJ8" i="2"/>
  <c r="AK8" i="2"/>
  <c r="P22" i="6" l="1"/>
  <c r="P20" i="6"/>
  <c r="P21" i="6"/>
  <c r="P10" i="6"/>
  <c r="P17" i="6"/>
  <c r="P18" i="6"/>
  <c r="P16" i="6"/>
  <c r="P15" i="6"/>
  <c r="P13" i="6"/>
  <c r="P23" i="6"/>
  <c r="BS8" i="8"/>
  <c r="BT8" i="8"/>
  <c r="BU8" i="8"/>
  <c r="BV8" i="8"/>
  <c r="BW8" i="8"/>
  <c r="BX8" i="8"/>
  <c r="BY8" i="8"/>
  <c r="BZ8" i="8"/>
  <c r="CA8" i="8"/>
  <c r="CB8" i="8"/>
  <c r="CC8" i="8"/>
  <c r="BR8" i="8"/>
  <c r="BF8" i="8"/>
  <c r="BG8" i="8"/>
  <c r="BH8" i="8"/>
  <c r="BI8" i="8"/>
  <c r="BJ8" i="8"/>
  <c r="BK8" i="8"/>
  <c r="BL8" i="8"/>
  <c r="BM8" i="8"/>
  <c r="BN8" i="8"/>
  <c r="BO8" i="8"/>
  <c r="BP8" i="8"/>
  <c r="BE8" i="8"/>
  <c r="G8" i="8"/>
  <c r="BS8" i="7"/>
  <c r="BT8" i="7"/>
  <c r="BU8" i="7"/>
  <c r="BV8" i="7"/>
  <c r="BW8" i="7"/>
  <c r="BX8" i="7"/>
  <c r="BY8" i="7"/>
  <c r="BZ8" i="7"/>
  <c r="CA8" i="7"/>
  <c r="CB8" i="7"/>
  <c r="CC8" i="7"/>
  <c r="BR8" i="7"/>
  <c r="BF8" i="7"/>
  <c r="BG8" i="7"/>
  <c r="BH8" i="7"/>
  <c r="BI8" i="7"/>
  <c r="BJ8" i="7"/>
  <c r="BK8" i="7"/>
  <c r="BL8" i="7"/>
  <c r="BM8" i="7"/>
  <c r="BN8" i="7"/>
  <c r="BO8" i="7"/>
  <c r="BP8" i="7"/>
  <c r="BE8" i="7"/>
  <c r="G8" i="7"/>
  <c r="CC4" i="8"/>
  <c r="CB4" i="8"/>
  <c r="CA4" i="8"/>
  <c r="BZ4" i="8"/>
  <c r="BY4" i="8"/>
  <c r="BX4" i="8"/>
  <c r="BW4" i="8"/>
  <c r="BV4" i="8"/>
  <c r="BU4" i="8"/>
  <c r="BT4" i="8"/>
  <c r="BS4" i="8"/>
  <c r="BR4" i="8"/>
  <c r="BP4" i="8"/>
  <c r="BO4" i="8"/>
  <c r="J22" i="1" s="1"/>
  <c r="BN4" i="8"/>
  <c r="J21" i="1" s="1"/>
  <c r="BM4" i="8"/>
  <c r="J20" i="1" s="1"/>
  <c r="BL4" i="8"/>
  <c r="J19" i="1" s="1"/>
  <c r="BK4" i="8"/>
  <c r="J18" i="1" s="1"/>
  <c r="O18" i="1" s="1"/>
  <c r="BJ4" i="8"/>
  <c r="J17" i="1" s="1"/>
  <c r="BI4" i="8"/>
  <c r="J16" i="1" s="1"/>
  <c r="BH4" i="8"/>
  <c r="BG4" i="8"/>
  <c r="BF4" i="8"/>
  <c r="BE4" i="8"/>
  <c r="CC3" i="8"/>
  <c r="CB3" i="8"/>
  <c r="CA3" i="8"/>
  <c r="BZ3" i="8"/>
  <c r="BY3" i="8"/>
  <c r="BX3" i="8"/>
  <c r="BW3" i="8"/>
  <c r="BV3" i="8"/>
  <c r="BU3" i="8"/>
  <c r="BT3" i="8"/>
  <c r="BS3" i="8"/>
  <c r="BR3" i="8"/>
  <c r="BP3" i="8"/>
  <c r="E23" i="1" s="1"/>
  <c r="BO3" i="8"/>
  <c r="E22" i="1" s="1"/>
  <c r="BN3" i="8"/>
  <c r="E21" i="1" s="1"/>
  <c r="O21" i="1" s="1"/>
  <c r="BM3" i="8"/>
  <c r="E20" i="1" s="1"/>
  <c r="BL3" i="8"/>
  <c r="BK3" i="8"/>
  <c r="BJ3" i="8"/>
  <c r="BI3" i="8"/>
  <c r="E16" i="1" s="1"/>
  <c r="BH3" i="8"/>
  <c r="BG3" i="8"/>
  <c r="BF3" i="8"/>
  <c r="BE3" i="8"/>
  <c r="K3" i="8"/>
  <c r="L3" i="8"/>
  <c r="M3" i="8"/>
  <c r="N3" i="8"/>
  <c r="O3" i="8"/>
  <c r="P3" i="8"/>
  <c r="K4" i="8"/>
  <c r="L4" i="8"/>
  <c r="M4" i="8"/>
  <c r="N4" i="8"/>
  <c r="O4" i="8"/>
  <c r="P4" i="8"/>
  <c r="J8" i="8"/>
  <c r="K8" i="8"/>
  <c r="L8" i="8"/>
  <c r="M8" i="8"/>
  <c r="N8" i="8"/>
  <c r="O8" i="8"/>
  <c r="P8" i="8"/>
  <c r="Q8" i="8"/>
  <c r="R8" i="8"/>
  <c r="AE8" i="8"/>
  <c r="AD8" i="8"/>
  <c r="AC8" i="8"/>
  <c r="AB8" i="8"/>
  <c r="AA8" i="8"/>
  <c r="Z8" i="8"/>
  <c r="Y8" i="8"/>
  <c r="X8" i="8"/>
  <c r="W8" i="8"/>
  <c r="V8" i="8"/>
  <c r="U8" i="8"/>
  <c r="T8" i="8"/>
  <c r="I8" i="8"/>
  <c r="H8" i="8"/>
  <c r="AE4" i="8"/>
  <c r="AD4" i="8"/>
  <c r="AC4" i="8"/>
  <c r="AB4" i="8"/>
  <c r="AA4" i="8"/>
  <c r="I19" i="1" s="1"/>
  <c r="Z4" i="8"/>
  <c r="Y4" i="8"/>
  <c r="X4" i="8"/>
  <c r="W4" i="8"/>
  <c r="V4" i="8"/>
  <c r="U4" i="8"/>
  <c r="T4" i="8"/>
  <c r="R4" i="8"/>
  <c r="I23" i="1" s="1"/>
  <c r="Q4" i="8"/>
  <c r="I22" i="1" s="1"/>
  <c r="J4" i="8"/>
  <c r="I4" i="8"/>
  <c r="H4" i="8"/>
  <c r="G4" i="8"/>
  <c r="AE3" i="8"/>
  <c r="AD3" i="8"/>
  <c r="AC3" i="8"/>
  <c r="AB3" i="8"/>
  <c r="AA3" i="8"/>
  <c r="Z3" i="8"/>
  <c r="Y3" i="8"/>
  <c r="X3" i="8"/>
  <c r="W3" i="8"/>
  <c r="V3" i="8"/>
  <c r="U3" i="8"/>
  <c r="T3" i="8"/>
  <c r="R3" i="8"/>
  <c r="D23" i="1" s="1"/>
  <c r="Q3" i="8"/>
  <c r="D22" i="1" s="1"/>
  <c r="J3" i="8"/>
  <c r="I3" i="8"/>
  <c r="H3" i="8"/>
  <c r="G3" i="8"/>
  <c r="CC4" i="7"/>
  <c r="CB4" i="7"/>
  <c r="CA4" i="7"/>
  <c r="BZ4" i="7"/>
  <c r="BY4" i="7"/>
  <c r="BX4" i="7"/>
  <c r="BW4" i="7"/>
  <c r="BV4" i="7"/>
  <c r="BU4" i="7"/>
  <c r="BT4" i="7"/>
  <c r="BS4" i="7"/>
  <c r="BR4" i="7"/>
  <c r="BP4" i="7"/>
  <c r="BO4" i="7"/>
  <c r="BN4" i="7"/>
  <c r="BM4" i="7"/>
  <c r="BL4" i="7"/>
  <c r="BK4" i="7"/>
  <c r="BJ4" i="7"/>
  <c r="BI4" i="7"/>
  <c r="BH4" i="7"/>
  <c r="BG4" i="7"/>
  <c r="BF4" i="7"/>
  <c r="BE4" i="7"/>
  <c r="CC3" i="7"/>
  <c r="CB3" i="7"/>
  <c r="CA3" i="7"/>
  <c r="BZ3" i="7"/>
  <c r="BY3" i="7"/>
  <c r="BX3" i="7"/>
  <c r="BW3" i="7"/>
  <c r="BV3" i="7"/>
  <c r="BU3" i="7"/>
  <c r="BT3" i="7"/>
  <c r="BS3" i="7"/>
  <c r="BR3" i="7"/>
  <c r="BP3" i="7"/>
  <c r="BO3" i="7"/>
  <c r="BN3" i="7"/>
  <c r="BM3" i="7"/>
  <c r="BL3" i="7"/>
  <c r="BK3" i="7"/>
  <c r="BJ3" i="7"/>
  <c r="BI3" i="7"/>
  <c r="BH3" i="7"/>
  <c r="BG3" i="7"/>
  <c r="BF3" i="7"/>
  <c r="BE3" i="7"/>
  <c r="T3" i="7"/>
  <c r="N3" i="7"/>
  <c r="L3" i="7"/>
  <c r="M3" i="7"/>
  <c r="O3" i="7"/>
  <c r="P3" i="7"/>
  <c r="Q3" i="7"/>
  <c r="R3" i="7"/>
  <c r="L4" i="7"/>
  <c r="M4" i="7"/>
  <c r="N4" i="7"/>
  <c r="O4" i="7"/>
  <c r="P4" i="7"/>
  <c r="Q4" i="7"/>
  <c r="R4" i="7"/>
  <c r="N8" i="7"/>
  <c r="O8" i="7"/>
  <c r="P8" i="7"/>
  <c r="Q8" i="7"/>
  <c r="R8" i="7"/>
  <c r="M8" i="7"/>
  <c r="L8" i="7"/>
  <c r="AE8" i="7"/>
  <c r="AD8" i="7"/>
  <c r="AC8" i="7"/>
  <c r="AB8" i="7"/>
  <c r="AA8" i="7"/>
  <c r="Z8" i="7"/>
  <c r="Y8" i="7"/>
  <c r="X8" i="7"/>
  <c r="W8" i="7"/>
  <c r="V8" i="7"/>
  <c r="U8" i="7"/>
  <c r="T8" i="7"/>
  <c r="K8" i="7"/>
  <c r="J8" i="7"/>
  <c r="I8" i="7"/>
  <c r="H8" i="7"/>
  <c r="AE4" i="7"/>
  <c r="AD4" i="7"/>
  <c r="AC4" i="7"/>
  <c r="AB4" i="7"/>
  <c r="AA4" i="7"/>
  <c r="Z4" i="7"/>
  <c r="Y4" i="7"/>
  <c r="X4" i="7"/>
  <c r="W4" i="7"/>
  <c r="V4" i="7"/>
  <c r="U4" i="7"/>
  <c r="T4" i="7"/>
  <c r="K4" i="7"/>
  <c r="J4" i="7"/>
  <c r="I4" i="7"/>
  <c r="H4" i="7"/>
  <c r="G4" i="7"/>
  <c r="AE3" i="7"/>
  <c r="AD3" i="7"/>
  <c r="AC3" i="7"/>
  <c r="AB3" i="7"/>
  <c r="AA3" i="7"/>
  <c r="Z3" i="7"/>
  <c r="Y3" i="7"/>
  <c r="X3" i="7"/>
  <c r="W3" i="7"/>
  <c r="V3" i="7"/>
  <c r="U3" i="7"/>
  <c r="K3" i="7"/>
  <c r="J3" i="7"/>
  <c r="I3" i="7"/>
  <c r="H3" i="7"/>
  <c r="G3" i="7"/>
  <c r="O16" i="1" l="1"/>
  <c r="O20" i="1"/>
  <c r="O22" i="1"/>
  <c r="J23" i="1"/>
  <c r="O23" i="1" s="1"/>
  <c r="F23" i="1"/>
  <c r="I20" i="1"/>
  <c r="K20" i="1" s="1"/>
  <c r="D20" i="1"/>
  <c r="D21" i="1"/>
  <c r="F22" i="1"/>
  <c r="K22" i="1"/>
  <c r="I21" i="1"/>
  <c r="E19" i="1"/>
  <c r="O19" i="1" s="1"/>
  <c r="K19" i="1"/>
  <c r="D19" i="1"/>
  <c r="E17" i="1"/>
  <c r="O17" i="1" s="1"/>
  <c r="I17" i="1"/>
  <c r="F18" i="1"/>
  <c r="I16" i="1"/>
  <c r="I18" i="1"/>
  <c r="P18" i="1" s="1"/>
  <c r="D10" i="1"/>
  <c r="P23" i="1" l="1"/>
  <c r="K23" i="1"/>
  <c r="P22" i="1"/>
  <c r="P20" i="1"/>
  <c r="F20" i="1"/>
  <c r="K18" i="1"/>
  <c r="F19" i="1"/>
  <c r="P19" i="1"/>
  <c r="J4" i="5"/>
  <c r="J3" i="5"/>
  <c r="Q4" i="5"/>
  <c r="Q3" i="5"/>
  <c r="Q4" i="4" l="1"/>
  <c r="Q3" i="4"/>
  <c r="I9" i="1"/>
  <c r="Y4" i="4" l="1"/>
  <c r="X4" i="4"/>
  <c r="W4" i="4"/>
  <c r="V4" i="4"/>
  <c r="U4" i="4"/>
  <c r="T4" i="4"/>
  <c r="S4" i="4"/>
  <c r="R4" i="4"/>
  <c r="P4" i="4"/>
  <c r="O4" i="4"/>
  <c r="N4" i="4"/>
  <c r="L4" i="4"/>
  <c r="K4" i="4"/>
  <c r="J4" i="4"/>
  <c r="I4" i="4"/>
  <c r="H4" i="4"/>
  <c r="G4" i="4"/>
  <c r="Y3" i="4"/>
  <c r="X3" i="4"/>
  <c r="W3" i="4"/>
  <c r="V3" i="4"/>
  <c r="U3" i="4"/>
  <c r="T3" i="4"/>
  <c r="S3" i="4"/>
  <c r="R3" i="4"/>
  <c r="P3" i="4"/>
  <c r="O3" i="4"/>
  <c r="N3" i="4"/>
  <c r="L3" i="4"/>
  <c r="K3" i="4"/>
  <c r="J3" i="4"/>
  <c r="I3" i="4"/>
  <c r="H3" i="4"/>
  <c r="G3" i="4"/>
  <c r="U4" i="3"/>
  <c r="U3" i="3"/>
  <c r="Y4" i="5"/>
  <c r="K17" i="1" s="1"/>
  <c r="X4" i="5"/>
  <c r="K16" i="1" s="1"/>
  <c r="W4" i="5"/>
  <c r="I15" i="1" s="1"/>
  <c r="K15" i="1" s="1"/>
  <c r="V4" i="5"/>
  <c r="I14" i="1" s="1"/>
  <c r="U4" i="5"/>
  <c r="I13" i="1" s="1"/>
  <c r="K13" i="1" s="1"/>
  <c r="T4" i="5"/>
  <c r="S4" i="5"/>
  <c r="R4" i="5"/>
  <c r="P4" i="5"/>
  <c r="O4" i="5"/>
  <c r="N4" i="5"/>
  <c r="L4" i="5"/>
  <c r="K4" i="5"/>
  <c r="I4" i="5"/>
  <c r="H4" i="5"/>
  <c r="G4" i="5"/>
  <c r="Y3" i="5"/>
  <c r="X3" i="5"/>
  <c r="W3" i="5"/>
  <c r="V3" i="5"/>
  <c r="F14" i="1" s="1"/>
  <c r="U3" i="5"/>
  <c r="T3" i="5"/>
  <c r="S3" i="5"/>
  <c r="R3" i="5"/>
  <c r="P3" i="5"/>
  <c r="O3" i="5"/>
  <c r="N3" i="5"/>
  <c r="L3" i="5"/>
  <c r="K3" i="5"/>
  <c r="I3" i="5"/>
  <c r="H3" i="5"/>
  <c r="G3" i="5"/>
  <c r="F17" i="1" l="1"/>
  <c r="P17" i="1"/>
  <c r="P16" i="1"/>
  <c r="F16" i="1"/>
  <c r="F15" i="1"/>
  <c r="P15" i="1"/>
  <c r="P14" i="1"/>
  <c r="K14" i="1"/>
  <c r="F13" i="1"/>
  <c r="P13" i="1"/>
  <c r="F12" i="1"/>
  <c r="K21" i="1"/>
  <c r="I12" i="1"/>
  <c r="W3" i="3"/>
  <c r="D9" i="1" s="1"/>
  <c r="P9" i="1" s="1"/>
  <c r="W4" i="3"/>
  <c r="P12" i="1" l="1"/>
  <c r="K12" i="1"/>
  <c r="F21" i="1"/>
  <c r="P21" i="1"/>
  <c r="N8" i="6"/>
  <c r="P8" i="6" s="1"/>
  <c r="K8" i="6"/>
  <c r="I8" i="1" s="1"/>
  <c r="W3" i="2"/>
  <c r="X3" i="2"/>
  <c r="W4" i="2"/>
  <c r="X4" i="2"/>
  <c r="W8" i="2"/>
  <c r="X8" i="2"/>
  <c r="V4" i="2" l="1"/>
  <c r="V3" i="2"/>
  <c r="V4" i="3"/>
  <c r="V3" i="3"/>
  <c r="U4" i="2" l="1"/>
  <c r="U3" i="2"/>
  <c r="N7" i="6" l="1"/>
  <c r="K8" i="1" l="1"/>
  <c r="I7" i="1"/>
  <c r="K7" i="1" s="1"/>
  <c r="I6" i="1"/>
  <c r="D7" i="1"/>
  <c r="D6" i="1"/>
  <c r="F6" i="1" s="1"/>
  <c r="K11" i="6"/>
  <c r="K10" i="6"/>
  <c r="K9" i="6"/>
  <c r="K7" i="6"/>
  <c r="K6" i="6"/>
  <c r="F11" i="6"/>
  <c r="F10" i="6"/>
  <c r="F9" i="6"/>
  <c r="F8" i="6"/>
  <c r="D8" i="1" s="1"/>
  <c r="P8" i="1" s="1"/>
  <c r="F7" i="6"/>
  <c r="F6" i="6"/>
  <c r="H3" i="3"/>
  <c r="I3" i="3"/>
  <c r="J3" i="3"/>
  <c r="K3" i="3"/>
  <c r="L3" i="3"/>
  <c r="N3" i="3"/>
  <c r="O3" i="3"/>
  <c r="P3" i="3"/>
  <c r="Q3" i="3"/>
  <c r="R3" i="3"/>
  <c r="S3" i="3"/>
  <c r="T3" i="3"/>
  <c r="X3" i="3"/>
  <c r="F10" i="1" s="1"/>
  <c r="Y3" i="3"/>
  <c r="D11" i="1" s="1"/>
  <c r="F11" i="1" s="1"/>
  <c r="H4" i="3"/>
  <c r="I4" i="3"/>
  <c r="J4" i="3"/>
  <c r="K4" i="3"/>
  <c r="L4" i="3"/>
  <c r="N4" i="3"/>
  <c r="O4" i="3"/>
  <c r="P4" i="3"/>
  <c r="Q4" i="3"/>
  <c r="R4" i="3"/>
  <c r="S4" i="3"/>
  <c r="T4" i="3"/>
  <c r="X4" i="3"/>
  <c r="I10" i="1" s="1"/>
  <c r="Y4" i="3"/>
  <c r="I11" i="1" s="1"/>
  <c r="G4" i="3"/>
  <c r="G3" i="3"/>
  <c r="N3" i="2"/>
  <c r="O3" i="2"/>
  <c r="P3" i="2"/>
  <c r="Q3" i="2"/>
  <c r="R3" i="2"/>
  <c r="S3" i="2"/>
  <c r="T3" i="2"/>
  <c r="Y3" i="2"/>
  <c r="N4" i="2"/>
  <c r="O4" i="2"/>
  <c r="P4" i="2"/>
  <c r="Q4" i="2"/>
  <c r="R4" i="2"/>
  <c r="S4" i="2"/>
  <c r="T4" i="2"/>
  <c r="Y4" i="2"/>
  <c r="H3" i="2"/>
  <c r="I3" i="2"/>
  <c r="J3" i="2"/>
  <c r="K3" i="2"/>
  <c r="L3" i="2"/>
  <c r="H4" i="2"/>
  <c r="I4" i="2"/>
  <c r="J4" i="2"/>
  <c r="K4" i="2"/>
  <c r="L4" i="2"/>
  <c r="G4" i="2"/>
  <c r="G3" i="2"/>
  <c r="F8" i="1" l="1"/>
  <c r="K11" i="1"/>
  <c r="P11" i="1"/>
  <c r="P7" i="1"/>
  <c r="K6" i="1"/>
  <c r="P10" i="1"/>
  <c r="K10" i="1"/>
  <c r="F7" i="1"/>
  <c r="K9" i="1"/>
  <c r="F9" i="1"/>
  <c r="G8" i="5" l="1"/>
  <c r="G8" i="4"/>
  <c r="T8" i="4"/>
  <c r="U8" i="4"/>
  <c r="V8" i="4"/>
  <c r="W8" i="4"/>
  <c r="X8" i="4"/>
  <c r="V8" i="5"/>
  <c r="P7" i="6" l="1"/>
  <c r="P6" i="1" l="1"/>
  <c r="Y8" i="5"/>
  <c r="X8" i="5"/>
  <c r="W8" i="5"/>
  <c r="U8" i="5"/>
  <c r="T8" i="5"/>
  <c r="S8" i="5"/>
  <c r="R8" i="5"/>
  <c r="Q8" i="5"/>
  <c r="P8" i="5"/>
  <c r="O8" i="5"/>
  <c r="N8" i="5"/>
  <c r="L8" i="5"/>
  <c r="K8" i="5"/>
  <c r="J8" i="5"/>
  <c r="I8" i="5"/>
  <c r="H8" i="5"/>
  <c r="S8" i="4"/>
  <c r="R8" i="4"/>
  <c r="Q8" i="4"/>
  <c r="P8" i="4"/>
  <c r="O8" i="4"/>
  <c r="N8" i="4"/>
  <c r="L8" i="4"/>
  <c r="K8" i="4"/>
  <c r="J8" i="4"/>
  <c r="I8" i="4"/>
  <c r="H8" i="4"/>
  <c r="X8" i="3" l="1"/>
  <c r="Y8" i="3"/>
  <c r="W8" i="3"/>
  <c r="V8" i="3"/>
  <c r="U8" i="3"/>
  <c r="T8" i="3"/>
  <c r="S8" i="3"/>
  <c r="R8" i="3"/>
  <c r="Q8" i="3"/>
  <c r="P8" i="3"/>
  <c r="O8" i="3"/>
  <c r="N8" i="3"/>
  <c r="L8" i="3"/>
  <c r="K8" i="3"/>
  <c r="J8" i="3"/>
  <c r="I8" i="3"/>
  <c r="H8" i="3"/>
  <c r="G8" i="3"/>
  <c r="O8" i="2"/>
  <c r="P8" i="2"/>
  <c r="Q8" i="2"/>
  <c r="R8" i="2"/>
  <c r="S8" i="2"/>
  <c r="T8" i="2"/>
  <c r="U8" i="2"/>
  <c r="V8" i="2"/>
  <c r="Y8" i="2"/>
  <c r="H8" i="2"/>
  <c r="I8" i="2"/>
  <c r="J8" i="2"/>
  <c r="K8" i="2"/>
  <c r="L8" i="2"/>
</calcChain>
</file>

<file path=xl/comments1.xml><?xml version="1.0" encoding="utf-8"?>
<comments xmlns="http://schemas.openxmlformats.org/spreadsheetml/2006/main">
  <authors>
    <author>Carrie Jackson</author>
  </authors>
  <commentList>
    <comment ref="D19" authorId="0" shapeId="0">
      <text>
        <r>
          <rPr>
            <b/>
            <sz val="9"/>
            <color indexed="81"/>
            <rFont val="Tahoma"/>
            <family val="2"/>
          </rPr>
          <t>Carrie Jackson:</t>
        </r>
        <r>
          <rPr>
            <sz val="9"/>
            <color indexed="81"/>
            <rFont val="Tahoma"/>
            <family val="2"/>
          </rPr>
          <t xml:space="preserve">
+Aug'21 Lump Sum - Jan'21 Lump Sum - Feb'21 Lump Sum</t>
        </r>
      </text>
    </comment>
    <comment ref="E19" authorId="0" shapeId="0">
      <text>
        <r>
          <rPr>
            <b/>
            <sz val="9"/>
            <color indexed="81"/>
            <rFont val="Tahoma"/>
            <family val="2"/>
          </rPr>
          <t>Carrie Jackson:</t>
        </r>
        <r>
          <rPr>
            <sz val="9"/>
            <color indexed="81"/>
            <rFont val="Tahoma"/>
            <family val="2"/>
          </rPr>
          <t xml:space="preserve">
+Aug'21 Lump Sum - Jan'21 Lump Sum - Feb'21 Lump Sum</t>
        </r>
      </text>
    </comment>
    <comment ref="I19" authorId="0" shapeId="0">
      <text>
        <r>
          <rPr>
            <b/>
            <sz val="9"/>
            <color indexed="81"/>
            <rFont val="Tahoma"/>
            <family val="2"/>
          </rPr>
          <t>Carrie Jackson:</t>
        </r>
        <r>
          <rPr>
            <sz val="9"/>
            <color indexed="81"/>
            <rFont val="Tahoma"/>
            <family val="2"/>
          </rPr>
          <t xml:space="preserve">
+Aug'21 Lump Sum - Jan'21 Lump Sum - Feb'21 Lump Sum</t>
        </r>
      </text>
    </comment>
    <comment ref="J19" authorId="0" shapeId="0">
      <text>
        <r>
          <rPr>
            <b/>
            <sz val="9"/>
            <color indexed="81"/>
            <rFont val="Tahoma"/>
            <family val="2"/>
          </rPr>
          <t>Carrie Jackson:</t>
        </r>
        <r>
          <rPr>
            <sz val="9"/>
            <color indexed="81"/>
            <rFont val="Tahoma"/>
            <family val="2"/>
          </rPr>
          <t xml:space="preserve">
+Aug'21 Lump Sum - Jan'21 Lump Sum - Feb'21 Lump Sum</t>
        </r>
      </text>
    </comment>
    <comment ref="D20" authorId="0" shapeId="0">
      <text>
        <r>
          <rPr>
            <b/>
            <sz val="9"/>
            <color indexed="81"/>
            <rFont val="Tahoma"/>
            <family val="2"/>
          </rPr>
          <t>Carrie Jackson:</t>
        </r>
        <r>
          <rPr>
            <sz val="9"/>
            <color indexed="81"/>
            <rFont val="Tahoma"/>
            <family val="2"/>
          </rPr>
          <t xml:space="preserve">
-Mar'21, -Apr'21 lump sums</t>
        </r>
      </text>
    </comment>
    <comment ref="E20" authorId="0" shapeId="0">
      <text>
        <r>
          <rPr>
            <b/>
            <sz val="9"/>
            <color indexed="81"/>
            <rFont val="Tahoma"/>
            <family val="2"/>
          </rPr>
          <t>Carrie Jackson:</t>
        </r>
        <r>
          <rPr>
            <sz val="9"/>
            <color indexed="81"/>
            <rFont val="Tahoma"/>
            <family val="2"/>
          </rPr>
          <t xml:space="preserve">
-Mar - Apr lump sums</t>
        </r>
      </text>
    </comment>
    <comment ref="I20" authorId="0" shapeId="0">
      <text>
        <r>
          <rPr>
            <b/>
            <sz val="9"/>
            <color indexed="81"/>
            <rFont val="Tahoma"/>
            <family val="2"/>
          </rPr>
          <t>Carrie Jackson:</t>
        </r>
        <r>
          <rPr>
            <sz val="9"/>
            <color indexed="81"/>
            <rFont val="Tahoma"/>
            <family val="2"/>
          </rPr>
          <t xml:space="preserve">
-Mar - Apr lump sums</t>
        </r>
      </text>
    </comment>
    <comment ref="J20" authorId="0" shapeId="0">
      <text>
        <r>
          <rPr>
            <b/>
            <sz val="9"/>
            <color indexed="81"/>
            <rFont val="Tahoma"/>
            <family val="2"/>
          </rPr>
          <t>Carrie Jackson:</t>
        </r>
        <r>
          <rPr>
            <sz val="9"/>
            <color indexed="81"/>
            <rFont val="Tahoma"/>
            <family val="2"/>
          </rPr>
          <t xml:space="preserve">
-Mar - Apr lump sums</t>
        </r>
      </text>
    </comment>
    <comment ref="D21" authorId="0" shapeId="0">
      <text>
        <r>
          <rPr>
            <b/>
            <sz val="9"/>
            <color indexed="81"/>
            <rFont val="Tahoma"/>
            <family val="2"/>
          </rPr>
          <t>Carrie Jackson:</t>
        </r>
        <r>
          <rPr>
            <sz val="9"/>
            <color indexed="81"/>
            <rFont val="Tahoma"/>
            <family val="2"/>
          </rPr>
          <t xml:space="preserve">
-May'21, -Jun'21 and -Jul'21 lump sums</t>
        </r>
      </text>
    </comment>
    <comment ref="E21" authorId="0" shapeId="0">
      <text>
        <r>
          <rPr>
            <b/>
            <sz val="9"/>
            <color indexed="81"/>
            <rFont val="Tahoma"/>
            <family val="2"/>
          </rPr>
          <t>Carrie Jackson:</t>
        </r>
        <r>
          <rPr>
            <sz val="9"/>
            <color indexed="81"/>
            <rFont val="Tahoma"/>
            <family val="2"/>
          </rPr>
          <t xml:space="preserve">
-May'21, -Jun'21 and -Jul'21 lump sums</t>
        </r>
      </text>
    </comment>
    <comment ref="I21" authorId="0" shapeId="0">
      <text>
        <r>
          <rPr>
            <b/>
            <sz val="9"/>
            <color indexed="81"/>
            <rFont val="Tahoma"/>
            <family val="2"/>
          </rPr>
          <t>Carrie Jackson:</t>
        </r>
        <r>
          <rPr>
            <sz val="9"/>
            <color indexed="81"/>
            <rFont val="Tahoma"/>
            <family val="2"/>
          </rPr>
          <t xml:space="preserve">
-May'21, -Jun'21 and -Jul'21 lump sums</t>
        </r>
      </text>
    </comment>
    <comment ref="J21" authorId="0" shapeId="0">
      <text>
        <r>
          <rPr>
            <b/>
            <sz val="9"/>
            <color indexed="81"/>
            <rFont val="Tahoma"/>
            <family val="2"/>
          </rPr>
          <t>Carrie Jackson:</t>
        </r>
        <r>
          <rPr>
            <sz val="9"/>
            <color indexed="81"/>
            <rFont val="Tahoma"/>
            <family val="2"/>
          </rPr>
          <t xml:space="preserve">
-May'21, -Jun'21 and -Jul'21 lump sums</t>
        </r>
      </text>
    </comment>
  </commentList>
</comments>
</file>

<file path=xl/comments2.xml><?xml version="1.0" encoding="utf-8"?>
<comments xmlns="http://schemas.openxmlformats.org/spreadsheetml/2006/main">
  <authors>
    <author>Carrie Jackson</author>
  </authors>
  <commentList>
    <comment ref="U8" authorId="0" shapeId="0">
      <text>
        <r>
          <rPr>
            <b/>
            <sz val="9"/>
            <color indexed="81"/>
            <rFont val="Tahoma"/>
            <family val="2"/>
          </rPr>
          <t>Carrie Jackson:</t>
        </r>
        <r>
          <rPr>
            <sz val="9"/>
            <color indexed="81"/>
            <rFont val="Tahoma"/>
            <family val="2"/>
          </rPr>
          <t xml:space="preserve">
PMPM count minus voids (CS2, CM3); because of the recycle</t>
        </r>
      </text>
    </comment>
    <comment ref="V8" authorId="0" shapeId="0">
      <text>
        <r>
          <rPr>
            <b/>
            <sz val="9"/>
            <color indexed="81"/>
            <rFont val="Tahoma"/>
            <family val="2"/>
          </rPr>
          <t>Carrie Jackson:</t>
        </r>
        <r>
          <rPr>
            <sz val="9"/>
            <color indexed="81"/>
            <rFont val="Tahoma"/>
            <family val="2"/>
          </rPr>
          <t xml:space="preserve">
PMPM count minus voids (CS2, CM3); because of the recycle</t>
        </r>
      </text>
    </comment>
  </commentList>
</comments>
</file>

<file path=xl/sharedStrings.xml><?xml version="1.0" encoding="utf-8"?>
<sst xmlns="http://schemas.openxmlformats.org/spreadsheetml/2006/main" count="1311" uniqueCount="168">
  <si>
    <t>Month of Payment</t>
  </si>
  <si>
    <t>MCNA</t>
  </si>
  <si>
    <t>Total</t>
  </si>
  <si>
    <t>Full Medicaid Payment 
 Claims Component of PMPM</t>
  </si>
  <si>
    <t>PMPM Name</t>
  </si>
  <si>
    <t>XDBP1</t>
  </si>
  <si>
    <t>XDBP2</t>
  </si>
  <si>
    <t>XDBP3</t>
  </si>
  <si>
    <t>XDBP4</t>
  </si>
  <si>
    <t>XDBP5</t>
  </si>
  <si>
    <t>Cap Code</t>
  </si>
  <si>
    <t>Medicaid Adult</t>
  </si>
  <si>
    <t>Medicaid Child/CHIP</t>
  </si>
  <si>
    <t>LaCHIP Affordable Plan</t>
  </si>
  <si>
    <t>Medicaid Expansion Child</t>
  </si>
  <si>
    <t>Medicaid Expansion Adult</t>
  </si>
  <si>
    <t>Rate Period January 2020 - June 2020</t>
  </si>
  <si>
    <t>Other Payment Recoupment, and Adjustment $</t>
  </si>
  <si>
    <t>Original PMPM Counts</t>
  </si>
  <si>
    <t>Other Payment Recoupment, and Adjustment PMPM Counts</t>
  </si>
  <si>
    <t>Other Payment Recoupment, and Adjustment Counts</t>
  </si>
  <si>
    <t>Original $</t>
  </si>
  <si>
    <r>
      <t>Aug-20</t>
    </r>
    <r>
      <rPr>
        <vertAlign val="superscript"/>
        <sz val="11"/>
        <color theme="1"/>
        <rFont val="Arial"/>
        <family val="2"/>
      </rPr>
      <t>1</t>
    </r>
  </si>
  <si>
    <t xml:space="preserve"> Dental Full Medicaid Payment Estimates Associated with Lump Sum Payments</t>
  </si>
  <si>
    <r>
      <t>Jul'20</t>
    </r>
    <r>
      <rPr>
        <vertAlign val="superscript"/>
        <sz val="11"/>
        <color theme="1"/>
        <rFont val="Arial"/>
        <family val="2"/>
      </rPr>
      <t>1</t>
    </r>
  </si>
  <si>
    <r>
      <t>Aug-20</t>
    </r>
    <r>
      <rPr>
        <vertAlign val="superscript"/>
        <sz val="11"/>
        <color theme="1"/>
        <rFont val="Arial"/>
        <family val="2"/>
      </rPr>
      <t>2</t>
    </r>
  </si>
  <si>
    <t>DentaQuest</t>
  </si>
  <si>
    <t>*Actuals are pulled from MARS Data Warehouse.</t>
  </si>
  <si>
    <t>Non-Expansion</t>
  </si>
  <si>
    <t>Expansion</t>
  </si>
  <si>
    <t>Total Non-Expansion PMPMs</t>
  </si>
  <si>
    <t>Total Expansion PMPMs</t>
  </si>
  <si>
    <t>Total Non-Expansion Dollars</t>
  </si>
  <si>
    <t>Total Expansion Dollars</t>
  </si>
  <si>
    <t>Non-Exp Dental Full Medicaid Payment Amounts Paid to Healthy Louisiana Managed Care Organizations</t>
  </si>
  <si>
    <t xml:space="preserve"> Exp Dental Full Medicaid Payment Amounts Paid to Healthy Louisiana Managed Care Organizations</t>
  </si>
  <si>
    <t xml:space="preserve"> Total Dental Full Medicaid Payment Amounts Paid to Healthy Louisiana Managed Care Organizations</t>
  </si>
  <si>
    <r>
      <t>Sep-20</t>
    </r>
    <r>
      <rPr>
        <vertAlign val="superscript"/>
        <sz val="11"/>
        <color theme="1"/>
        <rFont val="Arial"/>
        <family val="2"/>
      </rPr>
      <t>2</t>
    </r>
  </si>
  <si>
    <r>
      <t>Oct-20</t>
    </r>
    <r>
      <rPr>
        <vertAlign val="superscript"/>
        <sz val="11"/>
        <color theme="1"/>
        <rFont val="Arial"/>
        <family val="2"/>
      </rPr>
      <t>3</t>
    </r>
  </si>
  <si>
    <r>
      <rPr>
        <vertAlign val="superscript"/>
        <sz val="9"/>
        <color theme="1"/>
        <rFont val="Calibri"/>
        <family val="2"/>
        <scheme val="minor"/>
      </rPr>
      <t>1</t>
    </r>
    <r>
      <rPr>
        <sz val="9"/>
        <color theme="1"/>
        <rFont val="Calibri"/>
        <family val="2"/>
        <scheme val="minor"/>
      </rPr>
      <t xml:space="preserve">Jul'20 lump sum estimate was based on 7/1/19 rates, which do NOT include FMP. </t>
    </r>
  </si>
  <si>
    <r>
      <rPr>
        <vertAlign val="superscript"/>
        <sz val="9"/>
        <color theme="1"/>
        <rFont val="Calibri"/>
        <family val="2"/>
        <scheme val="minor"/>
      </rPr>
      <t>2</t>
    </r>
    <r>
      <rPr>
        <sz val="9"/>
        <color theme="1"/>
        <rFont val="Calibri"/>
        <family val="2"/>
        <scheme val="minor"/>
      </rPr>
      <t xml:space="preserve">Aug'20 lump sum estimate was based on 1/1/20 rates, which include FMP. </t>
    </r>
  </si>
  <si>
    <r>
      <rPr>
        <vertAlign val="superscript"/>
        <sz val="9"/>
        <color theme="1"/>
        <rFont val="Calibri"/>
        <family val="2"/>
        <scheme val="minor"/>
      </rPr>
      <t>3</t>
    </r>
    <r>
      <rPr>
        <sz val="9"/>
        <color theme="1"/>
        <rFont val="Calibri"/>
        <family val="2"/>
        <scheme val="minor"/>
      </rPr>
      <t xml:space="preserve">Sep'20 lump sum estimate was based on 1/1/20 rates, which include FMP. </t>
    </r>
  </si>
  <si>
    <r>
      <rPr>
        <vertAlign val="superscript"/>
        <sz val="9"/>
        <color theme="1"/>
        <rFont val="Calibri"/>
        <family val="2"/>
        <scheme val="minor"/>
      </rPr>
      <t>4</t>
    </r>
    <r>
      <rPr>
        <sz val="9"/>
        <color theme="1"/>
        <rFont val="Calibri"/>
        <family val="2"/>
        <scheme val="minor"/>
      </rPr>
      <t xml:space="preserve">Reconciliation of the Jul'20 lump sum, since no FMP was included in the estimate there is no recoupment in FMP. </t>
    </r>
  </si>
  <si>
    <r>
      <t>Sep-20</t>
    </r>
    <r>
      <rPr>
        <vertAlign val="superscript"/>
        <sz val="11"/>
        <color theme="1"/>
        <rFont val="Arial"/>
        <family val="2"/>
      </rPr>
      <t>3</t>
    </r>
  </si>
  <si>
    <r>
      <t>Oct-20</t>
    </r>
    <r>
      <rPr>
        <vertAlign val="superscript"/>
        <sz val="11"/>
        <color theme="1"/>
        <rFont val="Arial"/>
        <family val="2"/>
      </rPr>
      <t>4</t>
    </r>
  </si>
  <si>
    <r>
      <t>Nov-20</t>
    </r>
    <r>
      <rPr>
        <vertAlign val="superscript"/>
        <sz val="11"/>
        <color theme="1"/>
        <rFont val="Arial"/>
        <family val="2"/>
      </rPr>
      <t>5</t>
    </r>
  </si>
  <si>
    <r>
      <rPr>
        <vertAlign val="superscript"/>
        <sz val="9"/>
        <color theme="1"/>
        <rFont val="Calibri"/>
        <family val="2"/>
        <scheme val="minor"/>
      </rPr>
      <t>5</t>
    </r>
    <r>
      <rPr>
        <sz val="9"/>
        <color theme="1"/>
        <rFont val="Calibri"/>
        <family val="2"/>
        <scheme val="minor"/>
      </rPr>
      <t xml:space="preserve">Reconciliation of the Aug'20 and Sep'20 lump sums. </t>
    </r>
  </si>
  <si>
    <r>
      <t>Nov-20</t>
    </r>
    <r>
      <rPr>
        <vertAlign val="superscript"/>
        <sz val="11"/>
        <color theme="1"/>
        <rFont val="Arial"/>
        <family val="2"/>
      </rPr>
      <t>4</t>
    </r>
  </si>
  <si>
    <r>
      <rPr>
        <vertAlign val="superscript"/>
        <sz val="9"/>
        <color theme="1"/>
        <rFont val="Calibri"/>
        <family val="2"/>
        <scheme val="minor"/>
      </rPr>
      <t>3</t>
    </r>
    <r>
      <rPr>
        <sz val="9"/>
        <color theme="1"/>
        <rFont val="Calibri"/>
        <family val="2"/>
        <scheme val="minor"/>
      </rPr>
      <t xml:space="preserve">Includes reconciliation of the Jul'20 DOS PMPMs that were paid as a lump sum. </t>
    </r>
  </si>
  <si>
    <r>
      <rPr>
        <vertAlign val="superscript"/>
        <sz val="9"/>
        <color theme="1"/>
        <rFont val="Calibri"/>
        <family val="2"/>
        <scheme val="minor"/>
      </rPr>
      <t>4</t>
    </r>
    <r>
      <rPr>
        <sz val="9"/>
        <color theme="1"/>
        <rFont val="Calibri"/>
        <family val="2"/>
        <scheme val="minor"/>
      </rPr>
      <t xml:space="preserve">Includes reconciliation of the Aug'20 and </t>
    </r>
    <r>
      <rPr>
        <sz val="9"/>
        <rFont val="Calibri"/>
        <family val="2"/>
        <scheme val="minor"/>
      </rPr>
      <t xml:space="preserve">Sep'20 </t>
    </r>
    <r>
      <rPr>
        <sz val="9"/>
        <color theme="1"/>
        <rFont val="Calibri"/>
        <family val="2"/>
        <scheme val="minor"/>
      </rPr>
      <t xml:space="preserve">DOS PMPMs that were paid as a lump sum. </t>
    </r>
  </si>
  <si>
    <t>Rate Period January 2021 - December 2021</t>
  </si>
  <si>
    <t>Total (Non-Expansion + Expansion)</t>
  </si>
  <si>
    <r>
      <t>Jan-21</t>
    </r>
    <r>
      <rPr>
        <vertAlign val="superscript"/>
        <sz val="11"/>
        <color theme="1"/>
        <rFont val="Arial"/>
        <family val="2"/>
      </rPr>
      <t>5</t>
    </r>
  </si>
  <si>
    <r>
      <t>Jan'21</t>
    </r>
    <r>
      <rPr>
        <vertAlign val="superscript"/>
        <sz val="11"/>
        <color theme="1"/>
        <rFont val="Arial"/>
        <family val="2"/>
      </rPr>
      <t>6</t>
    </r>
  </si>
  <si>
    <r>
      <rPr>
        <vertAlign val="superscript"/>
        <sz val="9"/>
        <color theme="1"/>
        <rFont val="Calibri"/>
        <family val="2"/>
        <scheme val="minor"/>
      </rPr>
      <t>2</t>
    </r>
    <r>
      <rPr>
        <sz val="9"/>
        <color theme="1"/>
        <rFont val="Calibri"/>
        <family val="2"/>
        <scheme val="minor"/>
      </rPr>
      <t xml:space="preserve">Jan'20 - Jun'20 rates continued to be recycled during Sep'20.  Amount also includes estimated FMP associated with the lump sum payment made in Sep'20 (Sep'20 DOS) which were reconciled in Nov-20.  </t>
    </r>
  </si>
  <si>
    <r>
      <rPr>
        <vertAlign val="superscript"/>
        <sz val="9"/>
        <color theme="1"/>
        <rFont val="Calibri"/>
        <family val="2"/>
        <scheme val="minor"/>
      </rPr>
      <t>1</t>
    </r>
    <r>
      <rPr>
        <sz val="9"/>
        <color theme="1"/>
        <rFont val="Calibri"/>
        <family val="2"/>
        <scheme val="minor"/>
      </rPr>
      <t xml:space="preserve">Jan'20 - Jun'20 rates started being recycled in Aug'20.  Amount also includes estimated FMP associated with the lump sum payment made in Aug'20 (Aug'20 DOS) which were reconciled in Nov-20.  </t>
    </r>
  </si>
  <si>
    <t>MCNA Insurance Company</t>
  </si>
  <si>
    <t>0136558</t>
  </si>
  <si>
    <t>Plan ID</t>
  </si>
  <si>
    <t>Plan Name</t>
  </si>
  <si>
    <r>
      <t>Feb'21</t>
    </r>
    <r>
      <rPr>
        <vertAlign val="superscript"/>
        <sz val="11"/>
        <color theme="1"/>
        <rFont val="Arial"/>
        <family val="2"/>
      </rPr>
      <t>6</t>
    </r>
  </si>
  <si>
    <r>
      <t>Feb-21</t>
    </r>
    <r>
      <rPr>
        <vertAlign val="superscript"/>
        <sz val="11"/>
        <color theme="1"/>
        <rFont val="Arial"/>
        <family val="2"/>
      </rPr>
      <t>6</t>
    </r>
  </si>
  <si>
    <r>
      <t>Mar-21</t>
    </r>
    <r>
      <rPr>
        <vertAlign val="superscript"/>
        <sz val="11"/>
        <color theme="1"/>
        <rFont val="Arial"/>
        <family val="2"/>
      </rPr>
      <t>7</t>
    </r>
  </si>
  <si>
    <r>
      <t>Mar-21</t>
    </r>
    <r>
      <rPr>
        <vertAlign val="superscript"/>
        <sz val="11"/>
        <color theme="1"/>
        <rFont val="Arial"/>
        <family val="2"/>
      </rPr>
      <t>6</t>
    </r>
  </si>
  <si>
    <r>
      <t>Apr'21</t>
    </r>
    <r>
      <rPr>
        <vertAlign val="superscript"/>
        <sz val="11"/>
        <color theme="1"/>
        <rFont val="Arial"/>
        <family val="2"/>
      </rPr>
      <t>6</t>
    </r>
  </si>
  <si>
    <r>
      <t>Apr-21</t>
    </r>
    <r>
      <rPr>
        <vertAlign val="superscript"/>
        <sz val="11"/>
        <color theme="1"/>
        <rFont val="Arial"/>
        <family val="2"/>
      </rPr>
      <t>8</t>
    </r>
  </si>
  <si>
    <r>
      <t>May-21</t>
    </r>
    <r>
      <rPr>
        <vertAlign val="superscript"/>
        <sz val="11"/>
        <color theme="1"/>
        <rFont val="Arial"/>
        <family val="2"/>
      </rPr>
      <t>9</t>
    </r>
  </si>
  <si>
    <r>
      <t>May'21</t>
    </r>
    <r>
      <rPr>
        <vertAlign val="superscript"/>
        <sz val="11"/>
        <color theme="1"/>
        <rFont val="Arial"/>
        <family val="2"/>
      </rPr>
      <t>6</t>
    </r>
  </si>
  <si>
    <r>
      <t>Jun'21</t>
    </r>
    <r>
      <rPr>
        <vertAlign val="superscript"/>
        <sz val="11"/>
        <color theme="1"/>
        <rFont val="Arial"/>
        <family val="2"/>
      </rPr>
      <t>6</t>
    </r>
  </si>
  <si>
    <r>
      <t>Jun-21</t>
    </r>
    <r>
      <rPr>
        <vertAlign val="superscript"/>
        <sz val="11"/>
        <color theme="1"/>
        <rFont val="Arial"/>
        <family val="2"/>
      </rPr>
      <t>10</t>
    </r>
  </si>
  <si>
    <r>
      <rPr>
        <vertAlign val="superscript"/>
        <sz val="9"/>
        <color theme="1"/>
        <rFont val="Calibri"/>
        <family val="2"/>
        <scheme val="minor"/>
      </rPr>
      <t>6</t>
    </r>
    <r>
      <rPr>
        <sz val="9"/>
        <color theme="1"/>
        <rFont val="Calibri"/>
        <family val="2"/>
        <scheme val="minor"/>
      </rPr>
      <t>Jan'21, Feb'21, Mar'21, Apr'21, May'21, Jun'21, and Jul'21 lump sum estimates were based on 7/1/20 rates.</t>
    </r>
  </si>
  <si>
    <r>
      <t>Jul'21</t>
    </r>
    <r>
      <rPr>
        <vertAlign val="superscript"/>
        <sz val="11"/>
        <color theme="1"/>
        <rFont val="Arial"/>
        <family val="2"/>
      </rPr>
      <t>6</t>
    </r>
  </si>
  <si>
    <r>
      <rPr>
        <vertAlign val="superscript"/>
        <sz val="9"/>
        <color theme="1"/>
        <rFont val="Calibri"/>
        <family val="2"/>
        <scheme val="minor"/>
      </rPr>
      <t>7</t>
    </r>
    <r>
      <rPr>
        <sz val="9"/>
        <color theme="1"/>
        <rFont val="Calibri"/>
        <family val="2"/>
        <scheme val="minor"/>
      </rPr>
      <t xml:space="preserve">Aug'21 lump sum estimates were based on 7/1/20 rates.  CMS approved 1/1/21 rates, so LDH started to reconcile lump sum payments.  Recouped the Jan'21 and Feb'21 lump sum estimates that were reconciled to the 1/1/21 rates through MDW.  </t>
    </r>
  </si>
  <si>
    <r>
      <t>Jul-21</t>
    </r>
    <r>
      <rPr>
        <vertAlign val="superscript"/>
        <sz val="11"/>
        <color theme="1"/>
        <rFont val="Arial"/>
        <family val="2"/>
      </rPr>
      <t>11</t>
    </r>
  </si>
  <si>
    <r>
      <t>Aug'21</t>
    </r>
    <r>
      <rPr>
        <vertAlign val="superscript"/>
        <sz val="11"/>
        <color theme="1"/>
        <rFont val="Arial"/>
        <family val="2"/>
      </rPr>
      <t>7</t>
    </r>
  </si>
  <si>
    <r>
      <t>Aug-21</t>
    </r>
    <r>
      <rPr>
        <vertAlign val="superscript"/>
        <sz val="11"/>
        <color theme="1"/>
        <rFont val="Arial"/>
        <family val="2"/>
      </rPr>
      <t>12</t>
    </r>
  </si>
  <si>
    <t xml:space="preserve">*Rates were not approved by CMS until 8/2021. </t>
  </si>
  <si>
    <t xml:space="preserve">For August 2021 Report - Had to calcuate the 202101 and 202102 DOS payments made in Aug'21 due to Gainwell using the "INclusive of Premium Tax" FMP PMPM in the CLFMP table rather than the "Exclusive of Premium Tax" FMP PMPM.  Calcuated based on "Exclusive of Premium Tax" FMP PMPM.  </t>
  </si>
  <si>
    <t xml:space="preserve">Reference Notes:  </t>
  </si>
  <si>
    <t>Aug'21</t>
  </si>
  <si>
    <r>
      <rPr>
        <vertAlign val="superscript"/>
        <sz val="9"/>
        <color theme="1"/>
        <rFont val="Calibri"/>
        <family val="2"/>
        <scheme val="minor"/>
      </rPr>
      <t>8</t>
    </r>
    <r>
      <rPr>
        <sz val="9"/>
        <color theme="1"/>
        <rFont val="Calibri"/>
        <family val="2"/>
        <scheme val="minor"/>
      </rPr>
      <t xml:space="preserve">Recouped the Mar'21 and Apr'21 lump sum estimates that were reconciled to the 1/1/21 rates through MDW.  </t>
    </r>
  </si>
  <si>
    <r>
      <t>Sep'21</t>
    </r>
    <r>
      <rPr>
        <vertAlign val="superscript"/>
        <sz val="11"/>
        <color theme="1"/>
        <rFont val="Arial"/>
        <family val="2"/>
      </rPr>
      <t>8</t>
    </r>
  </si>
  <si>
    <r>
      <t>Sep-21</t>
    </r>
    <r>
      <rPr>
        <vertAlign val="superscript"/>
        <sz val="11"/>
        <color theme="1"/>
        <rFont val="Arial"/>
        <family val="2"/>
      </rPr>
      <t>13</t>
    </r>
  </si>
  <si>
    <r>
      <rPr>
        <vertAlign val="superscript"/>
        <sz val="10"/>
        <color theme="1"/>
        <rFont val="Calibri"/>
        <family val="2"/>
        <scheme val="minor"/>
      </rPr>
      <t>13</t>
    </r>
    <r>
      <rPr>
        <sz val="10"/>
        <color theme="1"/>
        <rFont val="Calibri"/>
        <family val="2"/>
        <scheme val="minor"/>
      </rPr>
      <t xml:space="preserve">Mar'21 and Apr'21 lump sum payments were reconciled to the 1/1/21 rates through the MDW.  </t>
    </r>
  </si>
  <si>
    <t>Sept'21</t>
  </si>
  <si>
    <t xml:space="preserve">For September 2021 Report - Had to calcuate all of the FMP amounts due to the CLFMP table not updating correctly.  Gainwell tried to address, but data was still not ready as of 11/3/21.   Calcuated based on "Exclusive of Premium Tax" FMP PMPM.  </t>
  </si>
  <si>
    <r>
      <rPr>
        <vertAlign val="superscript"/>
        <sz val="10"/>
        <color theme="1"/>
        <rFont val="Calibri"/>
        <family val="2"/>
        <scheme val="minor"/>
      </rPr>
      <t>14</t>
    </r>
    <r>
      <rPr>
        <sz val="10"/>
        <color theme="1"/>
        <rFont val="Calibri"/>
        <family val="2"/>
        <scheme val="minor"/>
      </rPr>
      <t xml:space="preserve">May'21, Jun'21, and Jul'21 lump sum payments were reconciled to the 1/1/21 rates through the MDW.  </t>
    </r>
  </si>
  <si>
    <r>
      <t>Oct-21</t>
    </r>
    <r>
      <rPr>
        <vertAlign val="superscript"/>
        <sz val="11"/>
        <color theme="1"/>
        <rFont val="Arial"/>
        <family val="2"/>
      </rPr>
      <t>14</t>
    </r>
  </si>
  <si>
    <r>
      <t>Oct-21</t>
    </r>
    <r>
      <rPr>
        <vertAlign val="superscript"/>
        <sz val="11"/>
        <color theme="1"/>
        <rFont val="Arial"/>
        <family val="2"/>
      </rPr>
      <t>9</t>
    </r>
  </si>
  <si>
    <r>
      <rPr>
        <vertAlign val="superscript"/>
        <sz val="9"/>
        <color theme="1"/>
        <rFont val="Calibri"/>
        <family val="2"/>
        <scheme val="minor"/>
      </rPr>
      <t>9</t>
    </r>
    <r>
      <rPr>
        <sz val="9"/>
        <color theme="1"/>
        <rFont val="Calibri"/>
        <family val="2"/>
        <scheme val="minor"/>
      </rPr>
      <t xml:space="preserve">Recouped the May'21, Jun'21 and Jul'21 lump sum estimates that were reconciled to the 1/1/21 rates through MDW.  </t>
    </r>
  </si>
  <si>
    <r>
      <rPr>
        <vertAlign val="superscript"/>
        <sz val="10"/>
        <color theme="1"/>
        <rFont val="Calibri"/>
        <family val="2"/>
        <scheme val="minor"/>
      </rPr>
      <t>15</t>
    </r>
    <r>
      <rPr>
        <sz val="10"/>
        <color theme="1"/>
        <rFont val="Calibri"/>
        <family val="2"/>
        <scheme val="minor"/>
      </rPr>
      <t xml:space="preserve">Aug'21 lump sum payments were reconciled to the 1/1/21 rates through the MDW.  </t>
    </r>
  </si>
  <si>
    <r>
      <t>Nov-21</t>
    </r>
    <r>
      <rPr>
        <vertAlign val="superscript"/>
        <sz val="11"/>
        <color theme="1"/>
        <rFont val="Arial"/>
        <family val="2"/>
      </rPr>
      <t>15</t>
    </r>
  </si>
  <si>
    <r>
      <t>Nov-21</t>
    </r>
    <r>
      <rPr>
        <vertAlign val="superscript"/>
        <sz val="11"/>
        <color theme="1"/>
        <rFont val="Arial"/>
        <family val="2"/>
      </rPr>
      <t>10</t>
    </r>
  </si>
  <si>
    <r>
      <rPr>
        <vertAlign val="superscript"/>
        <sz val="10"/>
        <color theme="1"/>
        <rFont val="Calibri"/>
        <family val="2"/>
        <scheme val="minor"/>
      </rPr>
      <t>12</t>
    </r>
    <r>
      <rPr>
        <sz val="10"/>
        <color theme="1"/>
        <rFont val="Calibri"/>
        <family val="2"/>
        <scheme val="minor"/>
      </rPr>
      <t xml:space="preserve">Includes estimated FMP associated with the lump sum payment made in Aug'21 (Aug'21 DOS) which was reconciled in Nov'21.  Jan'21 and Feb'21 lump sum payments were reconciled to the 1/1/21 rates through the MDW.  </t>
    </r>
  </si>
  <si>
    <r>
      <rPr>
        <vertAlign val="superscript"/>
        <sz val="10"/>
        <color theme="1"/>
        <rFont val="Calibri"/>
        <family val="2"/>
        <scheme val="minor"/>
      </rPr>
      <t>9</t>
    </r>
    <r>
      <rPr>
        <sz val="10"/>
        <color theme="1"/>
        <rFont val="Calibri"/>
        <family val="2"/>
        <scheme val="minor"/>
      </rPr>
      <t>Includes estimated FMP associated with the lump sum payment made in May'21 (May'21 DOS) which was reconciled in Oct'21.</t>
    </r>
  </si>
  <si>
    <r>
      <rPr>
        <vertAlign val="superscript"/>
        <sz val="10"/>
        <color theme="1"/>
        <rFont val="Calibri"/>
        <family val="2"/>
        <scheme val="minor"/>
      </rPr>
      <t>10</t>
    </r>
    <r>
      <rPr>
        <sz val="10"/>
        <color theme="1"/>
        <rFont val="Calibri"/>
        <family val="2"/>
        <scheme val="minor"/>
      </rPr>
      <t>Includes estimated FMP associated with the lump sum payment made in Jun'21 (Jun'21 DOS) which was reconciled in Oct'21.</t>
    </r>
  </si>
  <si>
    <r>
      <rPr>
        <vertAlign val="superscript"/>
        <sz val="10"/>
        <color theme="1"/>
        <rFont val="Calibri"/>
        <family val="2"/>
        <scheme val="minor"/>
      </rPr>
      <t>11</t>
    </r>
    <r>
      <rPr>
        <sz val="10"/>
        <color theme="1"/>
        <rFont val="Calibri"/>
        <family val="2"/>
        <scheme val="minor"/>
      </rPr>
      <t>Includes estimated FMP associated with the lump sum payment made in Jul'21 (Jul'21 DOS) which was reconciled in Oct'21.</t>
    </r>
  </si>
  <si>
    <r>
      <rPr>
        <vertAlign val="superscript"/>
        <sz val="10"/>
        <color theme="1"/>
        <rFont val="Calibri"/>
        <family val="2"/>
        <scheme val="minor"/>
      </rPr>
      <t>8</t>
    </r>
    <r>
      <rPr>
        <sz val="10"/>
        <color theme="1"/>
        <rFont val="Calibri"/>
        <family val="2"/>
        <scheme val="minor"/>
      </rPr>
      <t>Includes estimated FMP associated with the lump sum payment made in Apr'21 (Apr'21 DOS) which was later reconciled in Sep'21.</t>
    </r>
  </si>
  <si>
    <r>
      <rPr>
        <vertAlign val="superscript"/>
        <sz val="10"/>
        <color theme="1"/>
        <rFont val="Calibri"/>
        <family val="2"/>
        <scheme val="minor"/>
      </rPr>
      <t>7</t>
    </r>
    <r>
      <rPr>
        <sz val="10"/>
        <color theme="1"/>
        <rFont val="Calibri"/>
        <family val="2"/>
        <scheme val="minor"/>
      </rPr>
      <t>Includes estimated FMP associated with the lump sum payment made in Mar'21 (Mar'21 DOS) which was later reconciled in Sep'21.</t>
    </r>
  </si>
  <si>
    <r>
      <rPr>
        <vertAlign val="superscript"/>
        <sz val="10"/>
        <color theme="1"/>
        <rFont val="Calibri"/>
        <family val="2"/>
        <scheme val="minor"/>
      </rPr>
      <t>6</t>
    </r>
    <r>
      <rPr>
        <sz val="10"/>
        <color theme="1"/>
        <rFont val="Calibri"/>
        <family val="2"/>
        <scheme val="minor"/>
      </rPr>
      <t xml:space="preserve">Includes estimated FMP associated with the lump sum payment made in Feb'21 (Feb'21 DOS) which was later reconciled in Aug'21.  </t>
    </r>
  </si>
  <si>
    <r>
      <rPr>
        <vertAlign val="superscript"/>
        <sz val="10"/>
        <color theme="1"/>
        <rFont val="Calibri"/>
        <family val="2"/>
        <scheme val="minor"/>
      </rPr>
      <t>5</t>
    </r>
    <r>
      <rPr>
        <sz val="10"/>
        <color theme="1"/>
        <rFont val="Calibri"/>
        <family val="2"/>
        <scheme val="minor"/>
      </rPr>
      <t>Includes estimated FMP associated with the lump sum payment made in Jan'21 (Jan'21 DOS) which was later reconciled in Aug'21.</t>
    </r>
  </si>
  <si>
    <t>Oct'21</t>
  </si>
  <si>
    <t>Nov'21</t>
  </si>
  <si>
    <t>Dec'21</t>
  </si>
  <si>
    <t xml:space="preserve">For October 2021 Report - Had to calcuate all of the FMP amounts due to the CLFMP table not updating correctly.  </t>
  </si>
  <si>
    <t xml:space="preserve">For November 2021 Report - Had to calcuate all of the FMP amounts due to the CLFMP table not updating correctly.  </t>
  </si>
  <si>
    <t xml:space="preserve">For December 2021 Report - Had to calcuate all of the FMP amounts due to the CLFMP table not updating correctly.  </t>
  </si>
  <si>
    <r>
      <rPr>
        <vertAlign val="superscript"/>
        <sz val="9"/>
        <color theme="1"/>
        <rFont val="Calibri"/>
        <family val="2"/>
        <scheme val="minor"/>
      </rPr>
      <t>11</t>
    </r>
    <r>
      <rPr>
        <sz val="9"/>
        <color theme="1"/>
        <rFont val="Calibri"/>
        <family val="2"/>
        <scheme val="minor"/>
      </rPr>
      <t xml:space="preserve">Jan'22 lump sum estimate was based on 1/1/21 rates, which include FMP. </t>
    </r>
  </si>
  <si>
    <r>
      <t>Jan-22</t>
    </r>
    <r>
      <rPr>
        <vertAlign val="superscript"/>
        <sz val="11"/>
        <color theme="1"/>
        <rFont val="Arial"/>
        <family val="2"/>
      </rPr>
      <t>11</t>
    </r>
  </si>
  <si>
    <r>
      <t>Jan-22</t>
    </r>
    <r>
      <rPr>
        <vertAlign val="superscript"/>
        <sz val="11"/>
        <color theme="1"/>
        <rFont val="Arial"/>
        <family val="2"/>
      </rPr>
      <t>16</t>
    </r>
  </si>
  <si>
    <r>
      <rPr>
        <vertAlign val="superscript"/>
        <sz val="10"/>
        <color theme="1"/>
        <rFont val="Calibri"/>
        <family val="2"/>
        <scheme val="minor"/>
      </rPr>
      <t>16</t>
    </r>
    <r>
      <rPr>
        <sz val="10"/>
        <color theme="1"/>
        <rFont val="Calibri"/>
        <family val="2"/>
        <scheme val="minor"/>
      </rPr>
      <t>Includes estimated FMP associated with the lump sum payment made in Jan'22 (Jan'22 DOS).</t>
    </r>
  </si>
  <si>
    <t>Jan'22</t>
  </si>
  <si>
    <t xml:space="preserve">For January 2022 Report - Had to calcuate all of the FMP amounts due to the CLFMP table not updating correctly.  </t>
  </si>
  <si>
    <t>Rate Period July 2020 - December 2020</t>
  </si>
  <si>
    <r>
      <rPr>
        <vertAlign val="superscript"/>
        <sz val="10"/>
        <color theme="1"/>
        <rFont val="Calibri"/>
        <family val="2"/>
        <scheme val="minor"/>
      </rPr>
      <t>17</t>
    </r>
    <r>
      <rPr>
        <sz val="10"/>
        <color theme="1"/>
        <rFont val="Calibri"/>
        <family val="2"/>
        <scheme val="minor"/>
      </rPr>
      <t xml:space="preserve">Jan'22 lump sum payments were reconciled to the actuals through the MDW. </t>
    </r>
  </si>
  <si>
    <r>
      <rPr>
        <vertAlign val="superscript"/>
        <sz val="9"/>
        <color theme="1"/>
        <rFont val="Calibri"/>
        <family val="2"/>
        <scheme val="minor"/>
      </rPr>
      <t>12</t>
    </r>
    <r>
      <rPr>
        <sz val="9"/>
        <color theme="1"/>
        <rFont val="Calibri"/>
        <family val="2"/>
        <scheme val="minor"/>
      </rPr>
      <t xml:space="preserve">Recouped the Jan'22 lump sum estimates that was reconciled to the 1/1/21 rates through MDW.  </t>
    </r>
  </si>
  <si>
    <r>
      <rPr>
        <vertAlign val="superscript"/>
        <sz val="9"/>
        <color theme="1"/>
        <rFont val="Calibri"/>
        <family val="2"/>
        <scheme val="minor"/>
      </rPr>
      <t>10</t>
    </r>
    <r>
      <rPr>
        <sz val="9"/>
        <color theme="1"/>
        <rFont val="Calibri"/>
        <family val="2"/>
        <scheme val="minor"/>
      </rPr>
      <t xml:space="preserve">Recouped the Aug'21 lump sum estimates that was reconciled to the 1/1/21 rates through MDW.  </t>
    </r>
  </si>
  <si>
    <r>
      <t>Mar-22</t>
    </r>
    <r>
      <rPr>
        <vertAlign val="superscript"/>
        <sz val="11"/>
        <color theme="1"/>
        <rFont val="Arial"/>
        <family val="2"/>
      </rPr>
      <t>12</t>
    </r>
  </si>
  <si>
    <r>
      <t>Mar-22</t>
    </r>
    <r>
      <rPr>
        <vertAlign val="superscript"/>
        <sz val="11"/>
        <color theme="1"/>
        <rFont val="Arial"/>
        <family val="2"/>
      </rPr>
      <t>17</t>
    </r>
  </si>
  <si>
    <t>Feb'22</t>
  </si>
  <si>
    <t>Mar'22</t>
  </si>
  <si>
    <t>Apr'22</t>
  </si>
  <si>
    <t>May'22</t>
  </si>
  <si>
    <t xml:space="preserve">For February 2022 Report - Had to calcuate all of the FMP amounts due to the CLFMP table not updating correctly.  </t>
  </si>
  <si>
    <t xml:space="preserve">For March 2022 Report - Had to calcuate all of the FMP amounts due to the CLFMP table not updating correctly.  </t>
  </si>
  <si>
    <t xml:space="preserve">For April 2022 Report - Had to calcuate all of the FMP amounts due to the CLFMP table not updating correctly.  </t>
  </si>
  <si>
    <t xml:space="preserve">For May 2022 Report - Had to calcuate all of the FMP amounts due to the CLFMP table not updating correctly.  </t>
  </si>
  <si>
    <t>Jun-22 Adjustment</t>
  </si>
  <si>
    <t>202206-A</t>
  </si>
  <si>
    <r>
      <t>Jun-22 Adjustment</t>
    </r>
    <r>
      <rPr>
        <vertAlign val="superscript"/>
        <sz val="11"/>
        <color theme="1"/>
        <rFont val="Arial"/>
        <family val="2"/>
      </rPr>
      <t>18</t>
    </r>
  </si>
  <si>
    <t>Rate Period January 2022 - December 2022 ORIGINAL Rates Prior to Revised FMP Rates were approved</t>
  </si>
  <si>
    <t>Rate Period January 2022 - December 2022 REVISED Rates After the NEW FMP Rates were approved - starting paying in June 2022</t>
  </si>
  <si>
    <r>
      <rPr>
        <vertAlign val="superscript"/>
        <sz val="10"/>
        <color theme="1"/>
        <rFont val="Calibri"/>
        <family val="2"/>
        <scheme val="minor"/>
      </rPr>
      <t>18</t>
    </r>
    <r>
      <rPr>
        <sz val="10"/>
        <color theme="1"/>
        <rFont val="Calibri"/>
        <family val="2"/>
        <scheme val="minor"/>
      </rPr>
      <t>Though dental PMPMs for DOS June 2022 PMPMs were paid at the New/Revised Full 1/1/22 rates, the CLFMP table reflects the Old/Original 1/1/22 FMP rates.  The June 2022 adjustment accounts for the additional FMP paid out at the Revised 1/1/22 rates.  The total Dental FMP paid out in Jun'22 is the total of Jun-22 + Jun-22 Adjustment.</t>
    </r>
  </si>
  <si>
    <r>
      <t>Aug-22</t>
    </r>
    <r>
      <rPr>
        <vertAlign val="superscript"/>
        <sz val="11"/>
        <color theme="1"/>
        <rFont val="Arial"/>
        <family val="2"/>
      </rPr>
      <t>19</t>
    </r>
  </si>
  <si>
    <r>
      <rPr>
        <vertAlign val="superscript"/>
        <sz val="10"/>
        <color theme="1"/>
        <rFont val="Calibri"/>
        <family val="2"/>
        <scheme val="minor"/>
      </rPr>
      <t>19</t>
    </r>
    <r>
      <rPr>
        <sz val="10"/>
        <color theme="1"/>
        <rFont val="Calibri"/>
        <family val="2"/>
        <scheme val="minor"/>
      </rPr>
      <t>Includes the reconciliation of Jan'22 and Feb'22 DOS at the Revised 1/1/22 FMP Rates.</t>
    </r>
  </si>
  <si>
    <r>
      <rPr>
        <vertAlign val="superscript"/>
        <sz val="10"/>
        <color theme="1"/>
        <rFont val="Calibri"/>
        <family val="2"/>
        <scheme val="minor"/>
      </rPr>
      <t>20</t>
    </r>
    <r>
      <rPr>
        <sz val="10"/>
        <color theme="1"/>
        <rFont val="Calibri"/>
        <family val="2"/>
        <scheme val="minor"/>
      </rPr>
      <t>Includes the reconciliation of Mar'22 and Apr'22 DOS at the Revised 1/1/22 FMP Rates.</t>
    </r>
  </si>
  <si>
    <r>
      <t>Sep-22</t>
    </r>
    <r>
      <rPr>
        <vertAlign val="superscript"/>
        <sz val="11"/>
        <color theme="1"/>
        <rFont val="Arial"/>
        <family val="2"/>
      </rPr>
      <t>20</t>
    </r>
  </si>
  <si>
    <r>
      <t>Oct-22</t>
    </r>
    <r>
      <rPr>
        <vertAlign val="superscript"/>
        <sz val="11"/>
        <color theme="1"/>
        <rFont val="Arial"/>
        <family val="2"/>
      </rPr>
      <t>21</t>
    </r>
  </si>
  <si>
    <r>
      <rPr>
        <vertAlign val="superscript"/>
        <sz val="10"/>
        <color theme="1"/>
        <rFont val="Calibri"/>
        <family val="2"/>
        <scheme val="minor"/>
      </rPr>
      <t>21</t>
    </r>
    <r>
      <rPr>
        <sz val="10"/>
        <color theme="1"/>
        <rFont val="Calibri"/>
        <family val="2"/>
        <scheme val="minor"/>
      </rPr>
      <t>Includes the reconciliation of May'22 DOS at the Revised 1/1/22 FMP Rates.</t>
    </r>
  </si>
  <si>
    <t>XDBP6</t>
  </si>
  <si>
    <t>Medicaid Act 450</t>
  </si>
  <si>
    <t>XDBP7</t>
  </si>
  <si>
    <t>Medicaid Adult ICF/IID</t>
  </si>
  <si>
    <t>Rate Period January 2023 - December 2023</t>
  </si>
  <si>
    <t>New Rate Started 7/1/2022 (all other rates the same)</t>
  </si>
  <si>
    <r>
      <t>Jan-23</t>
    </r>
    <r>
      <rPr>
        <vertAlign val="superscript"/>
        <sz val="11"/>
        <color theme="1"/>
        <rFont val="Arial"/>
        <family val="2"/>
      </rPr>
      <t>13</t>
    </r>
  </si>
  <si>
    <r>
      <rPr>
        <vertAlign val="superscript"/>
        <sz val="9"/>
        <color theme="1"/>
        <rFont val="Calibri"/>
        <family val="2"/>
        <scheme val="minor"/>
      </rPr>
      <t>13</t>
    </r>
    <r>
      <rPr>
        <sz val="9"/>
        <color theme="1"/>
        <rFont val="Calibri"/>
        <family val="2"/>
        <scheme val="minor"/>
      </rPr>
      <t xml:space="preserve">Jan'23 lump sum estimate was based on 7/1/22 rates. </t>
    </r>
  </si>
  <si>
    <r>
      <t>Jan-23</t>
    </r>
    <r>
      <rPr>
        <vertAlign val="superscript"/>
        <sz val="11"/>
        <color theme="1"/>
        <rFont val="Arial"/>
        <family val="2"/>
      </rPr>
      <t>22</t>
    </r>
  </si>
  <si>
    <r>
      <t>Feb-23</t>
    </r>
    <r>
      <rPr>
        <vertAlign val="superscript"/>
        <sz val="11"/>
        <color theme="1"/>
        <rFont val="Arial"/>
        <family val="2"/>
      </rPr>
      <t>23</t>
    </r>
  </si>
  <si>
    <r>
      <t>Mar-23</t>
    </r>
    <r>
      <rPr>
        <vertAlign val="superscript"/>
        <sz val="11"/>
        <color theme="1"/>
        <rFont val="Arial"/>
        <family val="2"/>
      </rPr>
      <t>24</t>
    </r>
  </si>
  <si>
    <r>
      <rPr>
        <vertAlign val="superscript"/>
        <sz val="9"/>
        <color theme="1"/>
        <rFont val="Calibri"/>
        <family val="2"/>
        <scheme val="minor"/>
      </rPr>
      <t>14</t>
    </r>
    <r>
      <rPr>
        <sz val="9"/>
        <color theme="1"/>
        <rFont val="Calibri"/>
        <family val="2"/>
        <scheme val="minor"/>
      </rPr>
      <t xml:space="preserve">Feb'23 lump sum estimate was based on 7/1/22 rates. </t>
    </r>
  </si>
  <si>
    <r>
      <rPr>
        <vertAlign val="superscript"/>
        <sz val="9"/>
        <color theme="1"/>
        <rFont val="Calibri"/>
        <family val="2"/>
        <scheme val="minor"/>
      </rPr>
      <t>15</t>
    </r>
    <r>
      <rPr>
        <sz val="9"/>
        <color theme="1"/>
        <rFont val="Calibri"/>
        <family val="2"/>
        <scheme val="minor"/>
      </rPr>
      <t xml:space="preserve">Mar'23 lump sum estimate was based on 1/1/23 rates. </t>
    </r>
  </si>
  <si>
    <r>
      <t>Feb-23</t>
    </r>
    <r>
      <rPr>
        <vertAlign val="superscript"/>
        <sz val="11"/>
        <color theme="1"/>
        <rFont val="Arial"/>
        <family val="2"/>
      </rPr>
      <t>14</t>
    </r>
  </si>
  <si>
    <r>
      <t>Mar-23</t>
    </r>
    <r>
      <rPr>
        <vertAlign val="superscript"/>
        <sz val="11"/>
        <color theme="1"/>
        <rFont val="Arial"/>
        <family val="2"/>
      </rPr>
      <t>15</t>
    </r>
  </si>
  <si>
    <r>
      <t>Apr-23</t>
    </r>
    <r>
      <rPr>
        <vertAlign val="superscript"/>
        <sz val="11"/>
        <color theme="1"/>
        <rFont val="Arial"/>
        <family val="2"/>
      </rPr>
      <t>25</t>
    </r>
  </si>
  <si>
    <r>
      <rPr>
        <vertAlign val="superscript"/>
        <sz val="10"/>
        <rFont val="Calibri"/>
        <family val="2"/>
        <scheme val="minor"/>
      </rPr>
      <t>25</t>
    </r>
    <r>
      <rPr>
        <sz val="10"/>
        <rFont val="Calibri"/>
        <family val="2"/>
        <scheme val="minor"/>
      </rPr>
      <t xml:space="preserve">Started paying the 1/2023 rates with Apr'23 DOS PMPMs. </t>
    </r>
  </si>
  <si>
    <t>Apr-23</t>
  </si>
  <si>
    <r>
      <t>May-23</t>
    </r>
    <r>
      <rPr>
        <vertAlign val="superscript"/>
        <sz val="11"/>
        <color theme="1"/>
        <rFont val="Arial"/>
        <family val="2"/>
      </rPr>
      <t>16</t>
    </r>
  </si>
  <si>
    <r>
      <rPr>
        <vertAlign val="superscript"/>
        <sz val="9"/>
        <color theme="1"/>
        <rFont val="Calibri"/>
        <family val="2"/>
        <scheme val="minor"/>
      </rPr>
      <t>16</t>
    </r>
    <r>
      <rPr>
        <sz val="9"/>
        <color theme="1"/>
        <rFont val="Calibri"/>
        <family val="2"/>
        <scheme val="minor"/>
      </rPr>
      <t xml:space="preserve">Recouped the Jan'23 &amp; Feb'23 lump sum estimates that was reconciled to the 1/1/23 rates through MDW.  </t>
    </r>
  </si>
  <si>
    <r>
      <t>May-23</t>
    </r>
    <r>
      <rPr>
        <vertAlign val="superscript"/>
        <sz val="11"/>
        <color theme="1"/>
        <rFont val="Arial"/>
        <family val="2"/>
      </rPr>
      <t>26</t>
    </r>
  </si>
  <si>
    <r>
      <rPr>
        <vertAlign val="superscript"/>
        <sz val="10"/>
        <rFont val="Calibri"/>
        <family val="2"/>
        <scheme val="minor"/>
      </rPr>
      <t>26</t>
    </r>
    <r>
      <rPr>
        <sz val="10"/>
        <rFont val="Calibri"/>
        <family val="2"/>
        <scheme val="minor"/>
      </rPr>
      <t xml:space="preserve">Includes the reconciliation of Jan'23 &amp; Feb'23 DOS at the 1/1/23 rates through the MDW.  </t>
    </r>
  </si>
  <si>
    <r>
      <rPr>
        <vertAlign val="superscript"/>
        <sz val="10"/>
        <color theme="1"/>
        <rFont val="Calibri"/>
        <family val="2"/>
        <scheme val="minor"/>
      </rPr>
      <t>22</t>
    </r>
    <r>
      <rPr>
        <sz val="10"/>
        <color theme="1"/>
        <rFont val="Calibri"/>
        <family val="2"/>
        <scheme val="minor"/>
      </rPr>
      <t xml:space="preserve">Includes estimated FMP associated with the lump sum payment made in Jan'23 (Jan'23 DOS), which was reconciled in May'23.  </t>
    </r>
  </si>
  <si>
    <r>
      <rPr>
        <vertAlign val="superscript"/>
        <sz val="10"/>
        <color theme="1"/>
        <rFont val="Calibri"/>
        <family val="2"/>
        <scheme val="minor"/>
      </rPr>
      <t>23</t>
    </r>
    <r>
      <rPr>
        <sz val="10"/>
        <color theme="1"/>
        <rFont val="Calibri"/>
        <family val="2"/>
        <scheme val="minor"/>
      </rPr>
      <t xml:space="preserve">Includes estimated FMP associated with the lump sum payment made in Feb'23 (Feb'23 DOS), which was reconciled in May'23.  </t>
    </r>
  </si>
  <si>
    <r>
      <rPr>
        <vertAlign val="superscript"/>
        <sz val="9"/>
        <color theme="1"/>
        <rFont val="Calibri"/>
        <family val="2"/>
        <scheme val="minor"/>
      </rPr>
      <t>17</t>
    </r>
    <r>
      <rPr>
        <sz val="9"/>
        <color theme="1"/>
        <rFont val="Calibri"/>
        <family val="2"/>
        <scheme val="minor"/>
      </rPr>
      <t xml:space="preserve">Recouped the Mar'23 lump sum estimates that was reconciled to the 1/1/23 rates through MDW.  </t>
    </r>
  </si>
  <si>
    <r>
      <t>Jun-23</t>
    </r>
    <r>
      <rPr>
        <vertAlign val="superscript"/>
        <sz val="11"/>
        <color theme="1"/>
        <rFont val="Arial"/>
        <family val="2"/>
      </rPr>
      <t>17</t>
    </r>
  </si>
  <si>
    <r>
      <t>Jun-23</t>
    </r>
    <r>
      <rPr>
        <vertAlign val="superscript"/>
        <sz val="11"/>
        <color theme="1"/>
        <rFont val="Arial"/>
        <family val="2"/>
      </rPr>
      <t>27</t>
    </r>
  </si>
  <si>
    <r>
      <rPr>
        <vertAlign val="superscript"/>
        <sz val="10"/>
        <rFont val="Calibri"/>
        <family val="2"/>
        <scheme val="minor"/>
      </rPr>
      <t>26</t>
    </r>
    <r>
      <rPr>
        <sz val="10"/>
        <rFont val="Calibri"/>
        <family val="2"/>
        <scheme val="minor"/>
      </rPr>
      <t xml:space="preserve">Includes the reconciliation of Mar'23 DOS at the 1/1/23 rates through the MDW.  </t>
    </r>
  </si>
  <si>
    <r>
      <rPr>
        <vertAlign val="superscript"/>
        <sz val="10"/>
        <color theme="1"/>
        <rFont val="Calibri"/>
        <family val="2"/>
        <scheme val="minor"/>
      </rPr>
      <t>24</t>
    </r>
    <r>
      <rPr>
        <sz val="10"/>
        <color theme="1"/>
        <rFont val="Calibri"/>
        <family val="2"/>
        <scheme val="minor"/>
      </rPr>
      <t>Includes estimated FMP associated with the lump sum payment made in Mar'23 (Mar'23 DOS), which was reconciled in Jun'23.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</si>
</sst>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_(* #,##0_);_(* \(#,##0\);_(* &quot;-&quot;??_);_(@_)"/>
    <numFmt numFmtId="165" formatCode="0000000"/>
    <numFmt numFmtId="166" formatCode="0.0000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u/>
      <sz val="10"/>
      <color indexed="12"/>
      <name val="Arial"/>
      <family val="2"/>
    </font>
    <font>
      <u/>
      <sz val="11"/>
      <color theme="10"/>
      <name val="Calibri"/>
      <family val="2"/>
      <scheme val="minor"/>
    </font>
    <font>
      <sz val="10"/>
      <color theme="1"/>
      <name val="Arial"/>
      <family val="2"/>
    </font>
    <font>
      <b/>
      <sz val="8"/>
      <color theme="1"/>
      <name val="Microsoft Sans Serif"/>
      <family val="2"/>
    </font>
    <font>
      <b/>
      <sz val="10"/>
      <name val="Arial"/>
      <family val="2"/>
    </font>
    <font>
      <sz val="10"/>
      <color indexed="8"/>
      <name val="Arial"/>
      <family val="2"/>
    </font>
    <font>
      <sz val="11"/>
      <color theme="0" tint="-0.34998626667073579"/>
      <name val="Calibri"/>
      <family val="2"/>
      <scheme val="minor"/>
    </font>
    <font>
      <b/>
      <sz val="11"/>
      <color rgb="FF0000FF"/>
      <name val="Calibri"/>
      <family val="2"/>
      <scheme val="minor"/>
    </font>
    <font>
      <b/>
      <sz val="11"/>
      <color theme="1"/>
      <name val="Arial"/>
      <family val="2"/>
    </font>
    <font>
      <sz val="11"/>
      <color theme="1"/>
      <name val="Arial"/>
      <family val="2"/>
    </font>
    <font>
      <b/>
      <sz val="11"/>
      <color rgb="FF009900"/>
      <name val="Calibri"/>
      <family val="2"/>
      <scheme val="minor"/>
    </font>
    <font>
      <i/>
      <sz val="8"/>
      <color theme="0" tint="-0.34998626667073579"/>
      <name val="Calibri"/>
      <family val="2"/>
      <scheme val="minor"/>
    </font>
    <font>
      <sz val="10"/>
      <color theme="1"/>
      <name val="Calibri"/>
      <family val="2"/>
      <scheme val="minor"/>
    </font>
    <font>
      <sz val="10"/>
      <color rgb="FF000000"/>
      <name val="Arial"/>
      <family val="2"/>
    </font>
    <font>
      <sz val="9"/>
      <color indexed="81"/>
      <name val="Tahoma"/>
      <family val="2"/>
    </font>
    <font>
      <b/>
      <sz val="9"/>
      <color indexed="81"/>
      <name val="Tahoma"/>
      <family val="2"/>
    </font>
    <font>
      <vertAlign val="superscript"/>
      <sz val="11"/>
      <color theme="1"/>
      <name val="Arial"/>
      <family val="2"/>
    </font>
    <font>
      <sz val="9"/>
      <color theme="1"/>
      <name val="Calibri"/>
      <family val="2"/>
      <scheme val="minor"/>
    </font>
    <font>
      <vertAlign val="superscript"/>
      <sz val="9"/>
      <color theme="1"/>
      <name val="Calibri"/>
      <family val="2"/>
      <scheme val="minor"/>
    </font>
    <font>
      <b/>
      <sz val="14"/>
      <color theme="1"/>
      <name val="Calibri"/>
      <family val="2"/>
      <scheme val="minor"/>
    </font>
    <font>
      <sz val="9"/>
      <name val="Calibri"/>
      <family val="2"/>
      <scheme val="minor"/>
    </font>
    <font>
      <vertAlign val="superscript"/>
      <sz val="10"/>
      <color theme="1"/>
      <name val="Calibri"/>
      <family val="2"/>
      <scheme val="minor"/>
    </font>
    <font>
      <sz val="10"/>
      <name val="Arial"/>
      <family val="2"/>
    </font>
    <font>
      <i/>
      <sz val="11"/>
      <color theme="1"/>
      <name val="Calibri"/>
      <family val="2"/>
      <scheme val="minor"/>
    </font>
    <font>
      <b/>
      <i/>
      <u/>
      <sz val="12"/>
      <color theme="1"/>
      <name val="Calibri"/>
      <family val="2"/>
      <scheme val="minor"/>
    </font>
    <font>
      <sz val="11"/>
      <color rgb="FFFF0000"/>
      <name val="Calibri"/>
      <family val="2"/>
      <scheme val="minor"/>
    </font>
    <font>
      <i/>
      <sz val="11"/>
      <color theme="0" tint="-0.34998626667073579"/>
      <name val="Calibri"/>
      <family val="2"/>
      <scheme val="minor"/>
    </font>
    <font>
      <sz val="11"/>
      <name val="Calibri"/>
      <family val="2"/>
      <scheme val="minor"/>
    </font>
    <font>
      <i/>
      <sz val="8"/>
      <color theme="1"/>
      <name val="Calibri"/>
      <family val="2"/>
      <scheme val="minor"/>
    </font>
    <font>
      <sz val="10"/>
      <name val="Calibri"/>
      <family val="2"/>
      <scheme val="minor"/>
    </font>
    <font>
      <vertAlign val="superscript"/>
      <sz val="10"/>
      <name val="Calibri"/>
      <family val="2"/>
      <scheme val="minor"/>
    </font>
  </fonts>
  <fills count="11">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lightUp"/>
    </fill>
    <fill>
      <patternFill patternType="solid">
        <fgColor rgb="FFFFFFFF"/>
        <bgColor indexed="64"/>
      </patternFill>
    </fill>
    <fill>
      <patternFill patternType="solid">
        <fgColor rgb="FF92D050"/>
        <bgColor indexed="64"/>
      </patternFill>
    </fill>
    <fill>
      <patternFill patternType="solid">
        <fgColor rgb="FFA87DFF"/>
        <bgColor indexed="64"/>
      </patternFill>
    </fill>
    <fill>
      <patternFill patternType="lightDown"/>
    </fill>
  </fills>
  <borders count="6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44" fontId="1" fillId="0" borderId="0" applyFont="0" applyFill="0" applyBorder="0" applyAlignment="0" applyProtection="0"/>
    <xf numFmtId="0" fontId="3" fillId="0" borderId="0"/>
    <xf numFmtId="0" fontId="1" fillId="0" borderId="0"/>
    <xf numFmtId="44" fontId="3" fillId="0" borderId="0" applyFont="0" applyFill="0" applyBorder="0" applyAlignment="0" applyProtection="0"/>
    <xf numFmtId="0" fontId="3" fillId="0" borderId="0" applyNumberFormat="0" applyProtection="0">
      <alignment vertical="top"/>
    </xf>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7" fillId="0" borderId="0"/>
    <xf numFmtId="0" fontId="3" fillId="0" borderId="0"/>
    <xf numFmtId="0" fontId="3" fillId="0" borderId="0"/>
    <xf numFmtId="0" fontId="3" fillId="0" borderId="0" applyNumberFormat="0" applyProtection="0">
      <alignment vertical="top"/>
    </xf>
    <xf numFmtId="0" fontId="3" fillId="0" borderId="0" applyNumberFormat="0" applyProtection="0">
      <alignment vertical="top"/>
    </xf>
    <xf numFmtId="0" fontId="3" fillId="0" borderId="0" applyNumberFormat="0" applyProtection="0">
      <alignment vertical="top"/>
    </xf>
    <xf numFmtId="0" fontId="3" fillId="0" borderId="0" applyNumberFormat="0" applyProtection="0">
      <alignment vertical="top"/>
    </xf>
    <xf numFmtId="0" fontId="3" fillId="0" borderId="0" applyNumberFormat="0" applyProtection="0">
      <alignment vertical="top"/>
    </xf>
    <xf numFmtId="0" fontId="1" fillId="0" borderId="0"/>
    <xf numFmtId="0" fontId="8" fillId="5" borderId="12" applyNumberFormat="0" applyAlignment="0" applyProtection="0">
      <alignment horizontal="center" vertical="top" wrapText="1"/>
    </xf>
    <xf numFmtId="0" fontId="1" fillId="0" borderId="0"/>
    <xf numFmtId="44" fontId="3" fillId="0" borderId="0" applyFont="0" applyFill="0" applyBorder="0" applyAlignment="0" applyProtection="0"/>
    <xf numFmtId="0" fontId="10" fillId="0" borderId="0"/>
    <xf numFmtId="43" fontId="1" fillId="0" borderId="0" applyFont="0" applyFill="0" applyBorder="0" applyAlignment="0" applyProtection="0"/>
    <xf numFmtId="0" fontId="27" fillId="0" borderId="0" applyNumberFormat="0" applyProtection="0">
      <alignment vertical="top"/>
    </xf>
  </cellStyleXfs>
  <cellXfs count="270">
    <xf numFmtId="0" fontId="0" fillId="0" borderId="0" xfId="0"/>
    <xf numFmtId="0" fontId="0" fillId="0" borderId="0" xfId="0"/>
    <xf numFmtId="0" fontId="0" fillId="0" borderId="0" xfId="0"/>
    <xf numFmtId="0" fontId="0" fillId="0" borderId="0" xfId="0"/>
    <xf numFmtId="0" fontId="11" fillId="0" borderId="0" xfId="0" applyFont="1"/>
    <xf numFmtId="0" fontId="0" fillId="0" borderId="0" xfId="0"/>
    <xf numFmtId="14" fontId="1" fillId="0" borderId="12" xfId="3" applyNumberFormat="1" applyFill="1" applyBorder="1" applyAlignment="1">
      <alignment horizontal="center" vertical="center"/>
    </xf>
    <xf numFmtId="0" fontId="0" fillId="0" borderId="21"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9" fillId="4" borderId="10" xfId="2" applyFont="1" applyFill="1" applyBorder="1" applyAlignment="1">
      <alignment horizontal="center" vertical="center" wrapText="1"/>
    </xf>
    <xf numFmtId="0" fontId="9" fillId="4" borderId="4" xfId="2" applyFont="1" applyFill="1" applyBorder="1" applyAlignment="1">
      <alignment horizontal="center" vertical="center" wrapText="1"/>
    </xf>
    <xf numFmtId="0" fontId="0" fillId="0" borderId="30" xfId="0" applyBorder="1" applyAlignment="1">
      <alignment horizontal="center"/>
    </xf>
    <xf numFmtId="0" fontId="0" fillId="0" borderId="29" xfId="0" applyBorder="1" applyAlignment="1">
      <alignment horizontal="center"/>
    </xf>
    <xf numFmtId="0" fontId="0" fillId="0" borderId="23" xfId="0" applyBorder="1" applyAlignment="1">
      <alignment horizontal="center"/>
    </xf>
    <xf numFmtId="17" fontId="14" fillId="3" borderId="22" xfId="0" applyNumberFormat="1" applyFont="1" applyFill="1" applyBorder="1" applyAlignment="1">
      <alignment horizontal="center"/>
    </xf>
    <xf numFmtId="17" fontId="14" fillId="0" borderId="22" xfId="0" applyNumberFormat="1" applyFont="1" applyFill="1" applyBorder="1" applyAlignment="1">
      <alignment horizontal="center"/>
    </xf>
    <xf numFmtId="17" fontId="14" fillId="0" borderId="19" xfId="0" applyNumberFormat="1" applyFont="1" applyFill="1" applyBorder="1" applyAlignment="1">
      <alignment horizontal="center"/>
    </xf>
    <xf numFmtId="5" fontId="14" fillId="0" borderId="0" xfId="1" applyNumberFormat="1" applyFont="1" applyFill="1" applyBorder="1" applyAlignment="1">
      <alignment horizontal="right"/>
    </xf>
    <xf numFmtId="0" fontId="12" fillId="0" borderId="0" xfId="0" applyFont="1"/>
    <xf numFmtId="0" fontId="0" fillId="0" borderId="0" xfId="0"/>
    <xf numFmtId="0" fontId="0" fillId="0" borderId="35" xfId="0" applyBorder="1" applyAlignment="1">
      <alignment horizontal="center"/>
    </xf>
    <xf numFmtId="0" fontId="15" fillId="0" borderId="0" xfId="0" applyFont="1"/>
    <xf numFmtId="44" fontId="0" fillId="0" borderId="0" xfId="1" applyFont="1"/>
    <xf numFmtId="0" fontId="9" fillId="4" borderId="36" xfId="2" applyFont="1" applyFill="1" applyBorder="1" applyAlignment="1">
      <alignment horizontal="center" vertical="center" wrapText="1"/>
    </xf>
    <xf numFmtId="44" fontId="14" fillId="3" borderId="18" xfId="1" applyNumberFormat="1" applyFont="1" applyFill="1" applyBorder="1" applyAlignment="1">
      <alignment horizontal="right"/>
    </xf>
    <xf numFmtId="44" fontId="14" fillId="0" borderId="18" xfId="1" applyNumberFormat="1" applyFont="1" applyFill="1" applyBorder="1" applyAlignment="1">
      <alignment horizontal="right"/>
    </xf>
    <xf numFmtId="44" fontId="14" fillId="0" borderId="23" xfId="1" applyNumberFormat="1" applyFont="1" applyFill="1" applyBorder="1" applyAlignment="1">
      <alignment horizontal="right"/>
    </xf>
    <xf numFmtId="0" fontId="2" fillId="0" borderId="0" xfId="3" applyFont="1" applyAlignment="1">
      <alignment horizontal="right"/>
    </xf>
    <xf numFmtId="0" fontId="16" fillId="0" borderId="0" xfId="0" applyFont="1"/>
    <xf numFmtId="44" fontId="14" fillId="3" borderId="38" xfId="1" applyNumberFormat="1" applyFont="1" applyFill="1" applyBorder="1" applyAlignment="1">
      <alignment horizontal="right"/>
    </xf>
    <xf numFmtId="44" fontId="14" fillId="0" borderId="38" xfId="1" applyNumberFormat="1" applyFont="1" applyFill="1" applyBorder="1" applyAlignment="1">
      <alignment horizontal="right"/>
    </xf>
    <xf numFmtId="44" fontId="14" fillId="0" borderId="39" xfId="1" applyNumberFormat="1" applyFont="1" applyFill="1" applyBorder="1" applyAlignment="1">
      <alignment horizontal="right"/>
    </xf>
    <xf numFmtId="44" fontId="17" fillId="6" borderId="26" xfId="1" applyFont="1" applyFill="1" applyBorder="1"/>
    <xf numFmtId="44" fontId="17" fillId="6" borderId="17" xfId="1" applyFont="1" applyFill="1" applyBorder="1"/>
    <xf numFmtId="44" fontId="17" fillId="6" borderId="24" xfId="1" applyFont="1" applyFill="1" applyBorder="1"/>
    <xf numFmtId="44" fontId="17" fillId="6" borderId="20" xfId="1" applyFont="1" applyFill="1" applyBorder="1"/>
    <xf numFmtId="44" fontId="17" fillId="6" borderId="12" xfId="1" applyFont="1" applyFill="1" applyBorder="1"/>
    <xf numFmtId="44" fontId="17" fillId="6" borderId="13" xfId="1" applyFont="1" applyFill="1" applyBorder="1"/>
    <xf numFmtId="44" fontId="17" fillId="6" borderId="21" xfId="1" applyFont="1" applyFill="1" applyBorder="1"/>
    <xf numFmtId="44" fontId="17" fillId="6" borderId="15" xfId="1" applyFont="1" applyFill="1" applyBorder="1"/>
    <xf numFmtId="44" fontId="17" fillId="6" borderId="16" xfId="1" applyFont="1" applyFill="1" applyBorder="1"/>
    <xf numFmtId="0" fontId="3" fillId="0" borderId="11" xfId="2" applyFont="1" applyBorder="1" applyAlignment="1">
      <alignment wrapText="1"/>
    </xf>
    <xf numFmtId="0" fontId="18" fillId="7" borderId="17" xfId="0" applyFont="1" applyFill="1" applyBorder="1" applyAlignment="1">
      <alignment horizontal="center" vertical="center"/>
    </xf>
    <xf numFmtId="44" fontId="3" fillId="0" borderId="11" xfId="1" applyFont="1" applyFill="1" applyBorder="1" applyProtection="1">
      <protection locked="0"/>
    </xf>
    <xf numFmtId="0" fontId="17" fillId="0" borderId="0" xfId="0" applyFont="1"/>
    <xf numFmtId="164" fontId="17" fillId="6" borderId="26" xfId="24" applyNumberFormat="1" applyFont="1" applyFill="1" applyBorder="1"/>
    <xf numFmtId="164" fontId="17" fillId="6" borderId="17" xfId="24" applyNumberFormat="1" applyFont="1" applyFill="1" applyBorder="1"/>
    <xf numFmtId="164" fontId="17" fillId="6" borderId="24" xfId="24" applyNumberFormat="1" applyFont="1" applyFill="1" applyBorder="1"/>
    <xf numFmtId="164" fontId="17" fillId="0" borderId="0" xfId="24" applyNumberFormat="1" applyFont="1"/>
    <xf numFmtId="0" fontId="3" fillId="0" borderId="14" xfId="2" applyFont="1" applyBorder="1"/>
    <xf numFmtId="0" fontId="18" fillId="7" borderId="12" xfId="0" applyFont="1" applyFill="1" applyBorder="1" applyAlignment="1">
      <alignment horizontal="center" vertical="center"/>
    </xf>
    <xf numFmtId="44" fontId="3" fillId="0" borderId="14" xfId="1" applyFont="1" applyFill="1" applyBorder="1" applyProtection="1">
      <protection locked="0"/>
    </xf>
    <xf numFmtId="164" fontId="17" fillId="6" borderId="20" xfId="24" applyNumberFormat="1" applyFont="1" applyFill="1" applyBorder="1"/>
    <xf numFmtId="164" fontId="17" fillId="6" borderId="12" xfId="24" applyNumberFormat="1" applyFont="1" applyFill="1" applyBorder="1"/>
    <xf numFmtId="164" fontId="17" fillId="6" borderId="13" xfId="24" applyNumberFormat="1" applyFont="1" applyFill="1" applyBorder="1"/>
    <xf numFmtId="0" fontId="3" fillId="0" borderId="37" xfId="2" applyFont="1" applyBorder="1"/>
    <xf numFmtId="0" fontId="18" fillId="7" borderId="15" xfId="0" applyFont="1" applyFill="1" applyBorder="1" applyAlignment="1">
      <alignment horizontal="center" vertical="center"/>
    </xf>
    <xf numFmtId="44" fontId="3" fillId="0" borderId="37" xfId="1" applyFont="1" applyFill="1" applyBorder="1" applyProtection="1">
      <protection locked="0"/>
    </xf>
    <xf numFmtId="164" fontId="17" fillId="6" borderId="21" xfId="24" applyNumberFormat="1" applyFont="1" applyFill="1" applyBorder="1"/>
    <xf numFmtId="164" fontId="17" fillId="6" borderId="15" xfId="24" applyNumberFormat="1" applyFont="1" applyFill="1" applyBorder="1"/>
    <xf numFmtId="164" fontId="17" fillId="6" borderId="16" xfId="24" applyNumberFormat="1" applyFont="1" applyFill="1" applyBorder="1"/>
    <xf numFmtId="14" fontId="17" fillId="0" borderId="12" xfId="3" applyNumberFormat="1" applyFont="1" applyFill="1" applyBorder="1" applyAlignment="1">
      <alignment horizontal="center" vertical="center"/>
    </xf>
    <xf numFmtId="0" fontId="3" fillId="0" borderId="25" xfId="2" applyFont="1" applyBorder="1" applyAlignment="1">
      <alignment wrapText="1"/>
    </xf>
    <xf numFmtId="44" fontId="3" fillId="0" borderId="25" xfId="1" applyFont="1" applyFill="1" applyBorder="1" applyProtection="1">
      <protection locked="0"/>
    </xf>
    <xf numFmtId="0" fontId="17" fillId="6" borderId="26" xfId="0" applyFont="1" applyFill="1" applyBorder="1"/>
    <xf numFmtId="0" fontId="17" fillId="6" borderId="17" xfId="0" applyFont="1" applyFill="1" applyBorder="1"/>
    <xf numFmtId="0" fontId="17" fillId="6" borderId="20" xfId="0" applyFont="1" applyFill="1" applyBorder="1"/>
    <xf numFmtId="0" fontId="17" fillId="6" borderId="12" xfId="0" applyFont="1" applyFill="1" applyBorder="1"/>
    <xf numFmtId="0" fontId="17" fillId="6" borderId="21" xfId="0" applyFont="1" applyFill="1" applyBorder="1"/>
    <xf numFmtId="0" fontId="17" fillId="6" borderId="15" xfId="0" applyFont="1" applyFill="1" applyBorder="1"/>
    <xf numFmtId="164" fontId="7" fillId="0" borderId="17" xfId="24" applyNumberFormat="1" applyFont="1" applyBorder="1"/>
    <xf numFmtId="164" fontId="7" fillId="0" borderId="12" xfId="24" applyNumberFormat="1" applyFont="1" applyBorder="1"/>
    <xf numFmtId="164" fontId="7" fillId="0" borderId="15" xfId="24" applyNumberFormat="1" applyFont="1" applyBorder="1"/>
    <xf numFmtId="164" fontId="7" fillId="0" borderId="24" xfId="24" applyNumberFormat="1" applyFont="1" applyBorder="1"/>
    <xf numFmtId="164" fontId="7" fillId="0" borderId="13" xfId="24" applyNumberFormat="1" applyFont="1" applyBorder="1"/>
    <xf numFmtId="164" fontId="7" fillId="0" borderId="16" xfId="24" applyNumberFormat="1" applyFont="1" applyBorder="1"/>
    <xf numFmtId="44" fontId="7" fillId="0" borderId="17" xfId="1" applyFont="1" applyBorder="1"/>
    <xf numFmtId="44" fontId="7" fillId="0" borderId="24" xfId="1" applyFont="1" applyBorder="1"/>
    <xf numFmtId="44" fontId="7" fillId="0" borderId="12" xfId="1" applyFont="1" applyBorder="1"/>
    <xf numFmtId="44" fontId="7" fillId="0" borderId="13" xfId="1" applyFont="1" applyBorder="1"/>
    <xf numFmtId="44" fontId="7" fillId="0" borderId="15" xfId="1" applyFont="1" applyBorder="1"/>
    <xf numFmtId="44" fontId="7" fillId="0" borderId="16" xfId="1" applyFont="1" applyBorder="1"/>
    <xf numFmtId="164" fontId="7" fillId="0" borderId="0" xfId="24" applyNumberFormat="1" applyFont="1"/>
    <xf numFmtId="44" fontId="7" fillId="0" borderId="0" xfId="1" applyFont="1"/>
    <xf numFmtId="0" fontId="7" fillId="0" borderId="0" xfId="0" applyFont="1"/>
    <xf numFmtId="17" fontId="14" fillId="0" borderId="22" xfId="0" quotePrefix="1" applyNumberFormat="1" applyFont="1" applyFill="1" applyBorder="1" applyAlignment="1">
      <alignment horizontal="center"/>
    </xf>
    <xf numFmtId="0" fontId="22" fillId="0" borderId="0" xfId="0" applyFont="1"/>
    <xf numFmtId="17" fontId="14" fillId="3" borderId="22" xfId="0" quotePrefix="1" applyNumberFormat="1" applyFont="1" applyFill="1" applyBorder="1" applyAlignment="1">
      <alignment horizontal="center"/>
    </xf>
    <xf numFmtId="44" fontId="14" fillId="3" borderId="40" xfId="1" applyNumberFormat="1" applyFont="1" applyFill="1" applyBorder="1" applyAlignment="1">
      <alignment horizontal="right"/>
    </xf>
    <xf numFmtId="44" fontId="14" fillId="0" borderId="40" xfId="1" applyNumberFormat="1" applyFont="1" applyFill="1" applyBorder="1" applyAlignment="1">
      <alignment horizontal="right"/>
    </xf>
    <xf numFmtId="44" fontId="17" fillId="0" borderId="0" xfId="0" applyNumberFormat="1" applyFont="1"/>
    <xf numFmtId="17" fontId="22" fillId="0" borderId="27" xfId="0" applyNumberFormat="1" applyFont="1" applyFill="1" applyBorder="1" applyAlignment="1">
      <alignment horizontal="left"/>
    </xf>
    <xf numFmtId="44" fontId="0" fillId="0" borderId="0" xfId="0" applyNumberFormat="1"/>
    <xf numFmtId="0" fontId="24" fillId="0" borderId="0" xfId="0" applyFont="1"/>
    <xf numFmtId="43" fontId="0" fillId="0" borderId="0" xfId="24" applyFont="1"/>
    <xf numFmtId="164" fontId="7" fillId="0" borderId="42" xfId="24" applyNumberFormat="1" applyFont="1" applyBorder="1"/>
    <xf numFmtId="164" fontId="7" fillId="0" borderId="43" xfId="24" applyNumberFormat="1" applyFont="1" applyBorder="1"/>
    <xf numFmtId="164" fontId="7" fillId="0" borderId="44" xfId="24" applyNumberFormat="1" applyFont="1" applyBorder="1"/>
    <xf numFmtId="164" fontId="0" fillId="0" borderId="0" xfId="0" applyNumberFormat="1"/>
    <xf numFmtId="164" fontId="7" fillId="0" borderId="47" xfId="24" applyNumberFormat="1" applyFont="1" applyBorder="1"/>
    <xf numFmtId="0" fontId="0" fillId="0" borderId="44" xfId="0" applyBorder="1" applyAlignment="1">
      <alignment horizontal="center"/>
    </xf>
    <xf numFmtId="164" fontId="7" fillId="0" borderId="48" xfId="24" applyNumberFormat="1" applyFont="1" applyBorder="1"/>
    <xf numFmtId="0" fontId="0" fillId="0" borderId="49" xfId="0" applyBorder="1" applyAlignment="1">
      <alignment horizontal="center"/>
    </xf>
    <xf numFmtId="0" fontId="0" fillId="0" borderId="0" xfId="0" applyBorder="1"/>
    <xf numFmtId="164" fontId="17" fillId="0" borderId="0" xfId="24" applyNumberFormat="1" applyFont="1" applyBorder="1"/>
    <xf numFmtId="164" fontId="17" fillId="0" borderId="28" xfId="24" applyNumberFormat="1" applyFont="1" applyBorder="1"/>
    <xf numFmtId="44" fontId="17" fillId="0" borderId="0" xfId="1" applyFont="1" applyBorder="1"/>
    <xf numFmtId="0" fontId="3" fillId="0" borderId="12" xfId="0" applyFont="1" applyFill="1" applyBorder="1" applyAlignment="1">
      <alignment horizontal="center" vertical="center"/>
    </xf>
    <xf numFmtId="0" fontId="3" fillId="0" borderId="12" xfId="0" applyFont="1" applyFill="1" applyBorder="1" applyAlignment="1">
      <alignment vertical="center"/>
    </xf>
    <xf numFmtId="165" fontId="3" fillId="0" borderId="12" xfId="25" applyNumberFormat="1" applyFont="1" applyFill="1" applyBorder="1" applyAlignment="1">
      <alignment horizontal="center" vertical="center" wrapText="1"/>
    </xf>
    <xf numFmtId="0" fontId="3" fillId="7" borderId="12" xfId="25" applyFont="1" applyFill="1" applyBorder="1" applyAlignment="1">
      <alignment vertical="center" wrapText="1"/>
    </xf>
    <xf numFmtId="44" fontId="7" fillId="6" borderId="26" xfId="1" applyFont="1" applyFill="1" applyBorder="1"/>
    <xf numFmtId="44" fontId="7" fillId="6" borderId="17" xfId="1" applyFont="1" applyFill="1" applyBorder="1"/>
    <xf numFmtId="44" fontId="7" fillId="6" borderId="20" xfId="1" applyFont="1" applyFill="1" applyBorder="1"/>
    <xf numFmtId="44" fontId="7" fillId="6" borderId="12" xfId="1" applyFont="1" applyFill="1" applyBorder="1"/>
    <xf numFmtId="44" fontId="7" fillId="6" borderId="21" xfId="1" applyFont="1" applyFill="1" applyBorder="1"/>
    <xf numFmtId="44" fontId="7" fillId="6" borderId="15" xfId="1" applyFont="1" applyFill="1" applyBorder="1"/>
    <xf numFmtId="164" fontId="7" fillId="10" borderId="45" xfId="24" applyNumberFormat="1" applyFont="1" applyFill="1" applyBorder="1"/>
    <xf numFmtId="164" fontId="7" fillId="10" borderId="46" xfId="24" applyNumberFormat="1" applyFont="1" applyFill="1" applyBorder="1"/>
    <xf numFmtId="164" fontId="7" fillId="10" borderId="20" xfId="24" applyNumberFormat="1" applyFont="1" applyFill="1" applyBorder="1"/>
    <xf numFmtId="164" fontId="7" fillId="10" borderId="12" xfId="24" applyNumberFormat="1" applyFont="1" applyFill="1" applyBorder="1"/>
    <xf numFmtId="164" fontId="7" fillId="10" borderId="21" xfId="24" applyNumberFormat="1" applyFont="1" applyFill="1" applyBorder="1"/>
    <xf numFmtId="164" fontId="7" fillId="10" borderId="15" xfId="24" applyNumberFormat="1" applyFont="1" applyFill="1" applyBorder="1"/>
    <xf numFmtId="164" fontId="7" fillId="10" borderId="26" xfId="24" applyNumberFormat="1" applyFont="1" applyFill="1" applyBorder="1"/>
    <xf numFmtId="164" fontId="7" fillId="10" borderId="17" xfId="24" applyNumberFormat="1" applyFont="1" applyFill="1" applyBorder="1"/>
    <xf numFmtId="0" fontId="28" fillId="0" borderId="0" xfId="0" applyFont="1"/>
    <xf numFmtId="0" fontId="29" fillId="0" borderId="0" xfId="0" applyFont="1"/>
    <xf numFmtId="0" fontId="22" fillId="0" borderId="0" xfId="0" applyFont="1" applyBorder="1" applyAlignment="1">
      <alignment vertical="top" wrapText="1"/>
    </xf>
    <xf numFmtId="166" fontId="0" fillId="0" borderId="0" xfId="0" applyNumberFormat="1"/>
    <xf numFmtId="164" fontId="7" fillId="0" borderId="51" xfId="24" applyNumberFormat="1" applyFont="1" applyBorder="1"/>
    <xf numFmtId="164" fontId="7" fillId="0" borderId="52" xfId="24" applyNumberFormat="1" applyFont="1" applyBorder="1"/>
    <xf numFmtId="164" fontId="7" fillId="0" borderId="30" xfId="24" applyNumberFormat="1" applyFont="1" applyBorder="1"/>
    <xf numFmtId="0" fontId="0" fillId="0" borderId="54" xfId="0" applyBorder="1" applyAlignment="1">
      <alignment horizontal="center"/>
    </xf>
    <xf numFmtId="0" fontId="0" fillId="0" borderId="28" xfId="0" applyBorder="1" applyAlignment="1">
      <alignment horizontal="center"/>
    </xf>
    <xf numFmtId="164" fontId="17" fillId="6" borderId="29" xfId="24" applyNumberFormat="1" applyFont="1" applyFill="1" applyBorder="1"/>
    <xf numFmtId="164" fontId="17" fillId="6" borderId="23" xfId="24" applyNumberFormat="1" applyFont="1" applyFill="1" applyBorder="1"/>
    <xf numFmtId="44" fontId="7" fillId="0" borderId="23" xfId="1" applyFont="1" applyBorder="1"/>
    <xf numFmtId="0" fontId="0" fillId="0" borderId="56" xfId="0" applyBorder="1" applyAlignment="1">
      <alignment horizontal="center"/>
    </xf>
    <xf numFmtId="44" fontId="14" fillId="3" borderId="23" xfId="1" applyNumberFormat="1" applyFont="1" applyFill="1" applyBorder="1" applyAlignment="1">
      <alignment horizontal="right"/>
    </xf>
    <xf numFmtId="44" fontId="14" fillId="3" borderId="39" xfId="1" applyNumberFormat="1" applyFont="1" applyFill="1" applyBorder="1" applyAlignment="1">
      <alignment horizontal="right"/>
    </xf>
    <xf numFmtId="164" fontId="7" fillId="6" borderId="32" xfId="24" applyNumberFormat="1" applyFont="1" applyFill="1" applyBorder="1"/>
    <xf numFmtId="164" fontId="7" fillId="6" borderId="55" xfId="24" applyNumberFormat="1" applyFont="1" applyFill="1" applyBorder="1"/>
    <xf numFmtId="164" fontId="7" fillId="6" borderId="49" xfId="24" applyNumberFormat="1" applyFont="1" applyFill="1" applyBorder="1"/>
    <xf numFmtId="44" fontId="7" fillId="10" borderId="26" xfId="1" applyFont="1" applyFill="1" applyBorder="1"/>
    <xf numFmtId="44" fontId="7" fillId="10" borderId="20" xfId="1" applyFont="1" applyFill="1" applyBorder="1"/>
    <xf numFmtId="44" fontId="7" fillId="10" borderId="21" xfId="1" applyFont="1" applyFill="1" applyBorder="1"/>
    <xf numFmtId="44" fontId="7" fillId="10" borderId="17" xfId="1" applyFont="1" applyFill="1" applyBorder="1"/>
    <xf numFmtId="44" fontId="7" fillId="10" borderId="12" xfId="1" applyFont="1" applyFill="1" applyBorder="1"/>
    <xf numFmtId="44" fontId="7" fillId="10" borderId="15" xfId="1" applyFont="1" applyFill="1" applyBorder="1"/>
    <xf numFmtId="44" fontId="7" fillId="0" borderId="39" xfId="1" applyFont="1" applyBorder="1"/>
    <xf numFmtId="0" fontId="17" fillId="0" borderId="0" xfId="0" applyFont="1" applyBorder="1"/>
    <xf numFmtId="0" fontId="0" fillId="0" borderId="0" xfId="0" applyFill="1" applyBorder="1"/>
    <xf numFmtId="0" fontId="0" fillId="0" borderId="0" xfId="0" applyFill="1"/>
    <xf numFmtId="17" fontId="14" fillId="3" borderId="19" xfId="0" applyNumberFormat="1" applyFont="1" applyFill="1" applyBorder="1" applyAlignment="1">
      <alignment horizontal="center"/>
    </xf>
    <xf numFmtId="44" fontId="14" fillId="3" borderId="41" xfId="1" applyNumberFormat="1" applyFont="1" applyFill="1" applyBorder="1" applyAlignment="1">
      <alignment horizontal="right"/>
    </xf>
    <xf numFmtId="0" fontId="30" fillId="0" borderId="0" xfId="0" applyFont="1"/>
    <xf numFmtId="0" fontId="31" fillId="0" borderId="0" xfId="0" applyFont="1"/>
    <xf numFmtId="0" fontId="31" fillId="0" borderId="0" xfId="0" applyFont="1" applyBorder="1"/>
    <xf numFmtId="0" fontId="31" fillId="0" borderId="0" xfId="0" applyFont="1" applyFill="1"/>
    <xf numFmtId="0" fontId="0" fillId="0" borderId="5" xfId="0" applyBorder="1" applyAlignment="1">
      <alignment horizontal="center"/>
    </xf>
    <xf numFmtId="0" fontId="0" fillId="0" borderId="57" xfId="0" applyBorder="1" applyAlignment="1">
      <alignment horizontal="center"/>
    </xf>
    <xf numFmtId="164" fontId="3" fillId="0" borderId="48" xfId="24" applyNumberFormat="1" applyFont="1" applyBorder="1"/>
    <xf numFmtId="164" fontId="3" fillId="0" borderId="43" xfId="24" applyNumberFormat="1" applyFont="1" applyBorder="1"/>
    <xf numFmtId="164" fontId="3" fillId="0" borderId="44" xfId="24" applyNumberFormat="1" applyFont="1" applyBorder="1"/>
    <xf numFmtId="164" fontId="3" fillId="0" borderId="0" xfId="24" applyNumberFormat="1" applyFont="1"/>
    <xf numFmtId="0" fontId="32" fillId="3" borderId="44" xfId="0" applyFont="1" applyFill="1" applyBorder="1" applyAlignment="1">
      <alignment horizontal="center"/>
    </xf>
    <xf numFmtId="0" fontId="32" fillId="3" borderId="15" xfId="0" applyFont="1" applyFill="1" applyBorder="1" applyAlignment="1">
      <alignment horizontal="center"/>
    </xf>
    <xf numFmtId="0" fontId="33" fillId="0" borderId="0" xfId="0" applyFont="1"/>
    <xf numFmtId="0" fontId="0" fillId="3" borderId="15" xfId="0" applyFont="1" applyFill="1" applyBorder="1" applyAlignment="1">
      <alignment horizontal="center"/>
    </xf>
    <xf numFmtId="0" fontId="0" fillId="0" borderId="0" xfId="0" applyFont="1"/>
    <xf numFmtId="164" fontId="7" fillId="0" borderId="23" xfId="24" applyNumberFormat="1" applyFont="1" applyBorder="1"/>
    <xf numFmtId="0" fontId="0" fillId="3" borderId="15" xfId="0" applyFill="1" applyBorder="1" applyAlignment="1">
      <alignment horizontal="center"/>
    </xf>
    <xf numFmtId="0" fontId="0" fillId="3" borderId="57" xfId="0" applyFont="1" applyFill="1" applyBorder="1" applyAlignment="1">
      <alignment horizontal="center"/>
    </xf>
    <xf numFmtId="0" fontId="0" fillId="0" borderId="0" xfId="0" applyFont="1" applyBorder="1"/>
    <xf numFmtId="164" fontId="7" fillId="0" borderId="46" xfId="24" applyNumberFormat="1" applyFont="1" applyBorder="1"/>
    <xf numFmtId="44" fontId="7" fillId="0" borderId="42" xfId="1" applyFont="1" applyBorder="1"/>
    <xf numFmtId="44" fontId="7" fillId="0" borderId="44" xfId="1" applyFont="1" applyBorder="1"/>
    <xf numFmtId="44" fontId="7" fillId="10" borderId="46" xfId="1" applyFont="1" applyFill="1" applyBorder="1"/>
    <xf numFmtId="44" fontId="7" fillId="10" borderId="47" xfId="1" applyFont="1" applyFill="1" applyBorder="1"/>
    <xf numFmtId="44" fontId="7" fillId="10" borderId="13" xfId="1" applyFont="1" applyFill="1" applyBorder="1"/>
    <xf numFmtId="44" fontId="7" fillId="10" borderId="16" xfId="1" applyFont="1" applyFill="1" applyBorder="1"/>
    <xf numFmtId="0" fontId="0" fillId="0" borderId="58" xfId="0" applyBorder="1" applyAlignment="1">
      <alignment horizontal="center"/>
    </xf>
    <xf numFmtId="164" fontId="7" fillId="10" borderId="16" xfId="24" applyNumberFormat="1" applyFont="1" applyFill="1" applyBorder="1"/>
    <xf numFmtId="164" fontId="7" fillId="0" borderId="50" xfId="24" applyNumberFormat="1" applyFont="1" applyBorder="1"/>
    <xf numFmtId="164" fontId="7" fillId="0" borderId="59" xfId="24" applyNumberFormat="1" applyFont="1" applyBorder="1"/>
    <xf numFmtId="164" fontId="7" fillId="0" borderId="54" xfId="24" applyNumberFormat="1" applyFont="1" applyBorder="1"/>
    <xf numFmtId="164" fontId="7" fillId="10" borderId="24" xfId="24" applyNumberFormat="1" applyFont="1" applyFill="1" applyBorder="1"/>
    <xf numFmtId="164" fontId="7" fillId="10" borderId="13" xfId="24" applyNumberFormat="1" applyFont="1" applyFill="1" applyBorder="1"/>
    <xf numFmtId="164" fontId="7" fillId="6" borderId="5" xfId="24" applyNumberFormat="1" applyFont="1" applyFill="1" applyBorder="1"/>
    <xf numFmtId="164" fontId="7" fillId="10" borderId="57" xfId="24" applyNumberFormat="1" applyFont="1" applyFill="1" applyBorder="1"/>
    <xf numFmtId="164" fontId="7" fillId="0" borderId="57" xfId="24" applyNumberFormat="1" applyFont="1" applyBorder="1"/>
    <xf numFmtId="164" fontId="7" fillId="0" borderId="7" xfId="24" applyNumberFormat="1" applyFont="1" applyBorder="1"/>
    <xf numFmtId="164" fontId="7" fillId="10" borderId="60" xfId="24" applyNumberFormat="1" applyFont="1" applyFill="1" applyBorder="1"/>
    <xf numFmtId="164" fontId="3" fillId="10" borderId="60" xfId="24" applyNumberFormat="1" applyFont="1" applyFill="1" applyBorder="1"/>
    <xf numFmtId="164" fontId="7" fillId="10" borderId="58" xfId="24" applyNumberFormat="1" applyFont="1" applyFill="1" applyBorder="1"/>
    <xf numFmtId="164" fontId="7" fillId="0" borderId="57" xfId="24" applyNumberFormat="1" applyFont="1" applyFill="1" applyBorder="1"/>
    <xf numFmtId="164" fontId="7" fillId="0" borderId="58" xfId="24" applyNumberFormat="1" applyFont="1" applyFill="1" applyBorder="1"/>
    <xf numFmtId="164" fontId="7" fillId="6" borderId="31" xfId="24" applyNumberFormat="1" applyFont="1" applyFill="1" applyBorder="1"/>
    <xf numFmtId="0" fontId="3" fillId="0" borderId="25" xfId="2" applyFont="1" applyBorder="1"/>
    <xf numFmtId="0" fontId="3" fillId="0" borderId="4" xfId="2" applyFont="1" applyBorder="1"/>
    <xf numFmtId="0" fontId="18" fillId="7" borderId="57" xfId="0" applyFont="1" applyFill="1" applyBorder="1" applyAlignment="1">
      <alignment horizontal="center" vertical="center"/>
    </xf>
    <xf numFmtId="44" fontId="3" fillId="0" borderId="4" xfId="1" applyFont="1" applyFill="1" applyBorder="1" applyProtection="1">
      <protection locked="0"/>
    </xf>
    <xf numFmtId="164" fontId="7" fillId="0" borderId="61" xfId="24" applyNumberFormat="1" applyFont="1" applyBorder="1"/>
    <xf numFmtId="164" fontId="7" fillId="0" borderId="62" xfId="24" applyNumberFormat="1" applyFont="1" applyBorder="1"/>
    <xf numFmtId="164" fontId="7" fillId="0" borderId="35" xfId="24" applyNumberFormat="1" applyFont="1" applyBorder="1"/>
    <xf numFmtId="0" fontId="0" fillId="0" borderId="41" xfId="0" applyBorder="1" applyAlignment="1">
      <alignment horizontal="center"/>
    </xf>
    <xf numFmtId="0" fontId="0" fillId="0" borderId="39" xfId="0" applyBorder="1" applyAlignment="1">
      <alignment horizontal="center"/>
    </xf>
    <xf numFmtId="164" fontId="7" fillId="6" borderId="48" xfId="24" applyNumberFormat="1" applyFont="1" applyFill="1" applyBorder="1"/>
    <xf numFmtId="164" fontId="7" fillId="6" borderId="43" xfId="24" applyNumberFormat="1" applyFont="1" applyFill="1" applyBorder="1"/>
    <xf numFmtId="164" fontId="7" fillId="6" borderId="42" xfId="24" applyNumberFormat="1" applyFont="1" applyFill="1" applyBorder="1"/>
    <xf numFmtId="164" fontId="7" fillId="6" borderId="44" xfId="24" applyNumberFormat="1" applyFont="1" applyFill="1" applyBorder="1"/>
    <xf numFmtId="44" fontId="7" fillId="6" borderId="32" xfId="1" applyFont="1" applyFill="1" applyBorder="1"/>
    <xf numFmtId="44" fontId="7" fillId="6" borderId="48" xfId="1" applyFont="1" applyFill="1" applyBorder="1"/>
    <xf numFmtId="44" fontId="7" fillId="6" borderId="55" xfId="1" applyFont="1" applyFill="1" applyBorder="1"/>
    <xf numFmtId="44" fontId="7" fillId="6" borderId="43" xfId="1" applyFont="1" applyFill="1" applyBorder="1"/>
    <xf numFmtId="44" fontId="7" fillId="6" borderId="31" xfId="1" applyFont="1" applyFill="1" applyBorder="1"/>
    <xf numFmtId="44" fontId="7" fillId="6" borderId="42" xfId="1" applyFont="1" applyFill="1" applyBorder="1"/>
    <xf numFmtId="44" fontId="7" fillId="6" borderId="49" xfId="1" applyFont="1" applyFill="1" applyBorder="1"/>
    <xf numFmtId="44" fontId="7" fillId="6" borderId="44" xfId="1" applyFont="1" applyFill="1" applyBorder="1"/>
    <xf numFmtId="44" fontId="7" fillId="0" borderId="57" xfId="1" applyFont="1" applyBorder="1"/>
    <xf numFmtId="44" fontId="7" fillId="0" borderId="57" xfId="1" applyFont="1" applyFill="1" applyBorder="1"/>
    <xf numFmtId="44" fontId="22" fillId="0" borderId="0" xfId="0" applyNumberFormat="1" applyFont="1" applyBorder="1" applyAlignment="1">
      <alignment vertical="top" wrapText="1"/>
    </xf>
    <xf numFmtId="0" fontId="34" fillId="0" borderId="0" xfId="0" applyFont="1" applyAlignment="1">
      <alignment horizontal="left" wrapText="1"/>
    </xf>
    <xf numFmtId="0" fontId="17" fillId="0" borderId="0" xfId="0" applyFont="1" applyAlignment="1">
      <alignment horizontal="left" wrapText="1"/>
    </xf>
    <xf numFmtId="0" fontId="12" fillId="0" borderId="1" xfId="0" applyFont="1" applyBorder="1" applyAlignment="1">
      <alignment horizontal="center" wrapText="1"/>
    </xf>
    <xf numFmtId="0" fontId="12" fillId="0" borderId="27" xfId="0" applyFont="1" applyBorder="1" applyAlignment="1">
      <alignment horizontal="center" wrapText="1"/>
    </xf>
    <xf numFmtId="0" fontId="12" fillId="0" borderId="2" xfId="0" applyFont="1" applyBorder="1" applyAlignment="1">
      <alignment horizontal="center" wrapText="1"/>
    </xf>
    <xf numFmtId="0" fontId="12" fillId="0" borderId="19" xfId="0" applyFont="1" applyBorder="1" applyAlignment="1">
      <alignment horizontal="center" wrapText="1"/>
    </xf>
    <xf numFmtId="0" fontId="12" fillId="0" borderId="28" xfId="0" applyFont="1" applyBorder="1" applyAlignment="1">
      <alignment horizontal="center" wrapText="1"/>
    </xf>
    <xf numFmtId="0" fontId="12" fillId="0" borderId="3" xfId="0" applyFont="1" applyBorder="1" applyAlignment="1">
      <alignment horizontal="center" wrapText="1"/>
    </xf>
    <xf numFmtId="0" fontId="13" fillId="0" borderId="1"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4" xfId="0" applyFont="1" applyBorder="1" applyAlignment="1">
      <alignment horizontal="center" vertical="center" wrapText="1"/>
    </xf>
    <xf numFmtId="0" fontId="22" fillId="0" borderId="0" xfId="0" applyFont="1" applyBorder="1" applyAlignment="1">
      <alignment horizontal="left" vertical="top" wrapText="1"/>
    </xf>
    <xf numFmtId="0" fontId="17" fillId="0" borderId="0" xfId="0" applyFont="1" applyAlignment="1">
      <alignment horizontal="left" vertical="top" wrapText="1"/>
    </xf>
    <xf numFmtId="0" fontId="22" fillId="0" borderId="0" xfId="0" applyFont="1" applyAlignment="1">
      <alignment horizontal="left" wrapText="1"/>
    </xf>
    <xf numFmtId="0" fontId="22" fillId="0" borderId="0" xfId="0" applyFont="1" applyAlignment="1">
      <alignment horizontal="left" vertical="top" wrapText="1"/>
    </xf>
    <xf numFmtId="0" fontId="4" fillId="2" borderId="5"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7" xfId="2" applyFont="1" applyFill="1" applyBorder="1" applyAlignment="1">
      <alignment horizontal="center" vertical="center"/>
    </xf>
    <xf numFmtId="0" fontId="2" fillId="0" borderId="26" xfId="0" applyFont="1" applyBorder="1" applyAlignment="1">
      <alignment horizontal="center"/>
    </xf>
    <xf numFmtId="0" fontId="2" fillId="0" borderId="17" xfId="0" applyFont="1" applyBorder="1" applyAlignment="1">
      <alignment horizontal="center"/>
    </xf>
    <xf numFmtId="0" fontId="2" fillId="0" borderId="24" xfId="0" applyFont="1" applyBorder="1" applyAlignment="1">
      <alignment horizontal="center"/>
    </xf>
    <xf numFmtId="0" fontId="2" fillId="0" borderId="31" xfId="0" applyFont="1" applyBorder="1" applyAlignment="1">
      <alignment horizontal="center"/>
    </xf>
    <xf numFmtId="0" fontId="2" fillId="0" borderId="50" xfId="0" applyFont="1" applyBorder="1" applyAlignment="1">
      <alignment horizontal="center"/>
    </xf>
    <xf numFmtId="0" fontId="2" fillId="0" borderId="51" xfId="0" applyFont="1" applyBorder="1" applyAlignment="1">
      <alignment horizontal="center"/>
    </xf>
    <xf numFmtId="0" fontId="2" fillId="8" borderId="5" xfId="0" applyFont="1" applyFill="1" applyBorder="1" applyAlignment="1">
      <alignment horizontal="center"/>
    </xf>
    <xf numFmtId="0" fontId="2" fillId="8" borderId="6" xfId="0" applyFont="1" applyFill="1" applyBorder="1" applyAlignment="1">
      <alignment horizontal="center"/>
    </xf>
    <xf numFmtId="0" fontId="2" fillId="8" borderId="7"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9" borderId="5" xfId="0" applyFont="1" applyFill="1" applyBorder="1" applyAlignment="1">
      <alignment horizontal="center"/>
    </xf>
    <xf numFmtId="0" fontId="2" fillId="9" borderId="6" xfId="0" applyFont="1" applyFill="1" applyBorder="1" applyAlignment="1">
      <alignment horizontal="center"/>
    </xf>
    <xf numFmtId="0" fontId="2" fillId="9" borderId="7" xfId="0" applyFont="1" applyFill="1" applyBorder="1" applyAlignment="1">
      <alignment horizontal="center"/>
    </xf>
    <xf numFmtId="0" fontId="2" fillId="0" borderId="1" xfId="0" applyFont="1" applyBorder="1" applyAlignment="1">
      <alignment horizontal="center"/>
    </xf>
    <xf numFmtId="0" fontId="2" fillId="0" borderId="27" xfId="0" applyFont="1" applyBorder="1" applyAlignment="1">
      <alignment horizontal="center"/>
    </xf>
    <xf numFmtId="0" fontId="2" fillId="0" borderId="2"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22" xfId="0" applyFont="1" applyBorder="1" applyAlignment="1">
      <alignment horizontal="center"/>
    </xf>
    <xf numFmtId="0" fontId="2" fillId="0" borderId="0" xfId="0" applyFont="1" applyBorder="1" applyAlignment="1">
      <alignment horizontal="center"/>
    </xf>
    <xf numFmtId="0" fontId="2" fillId="0" borderId="53" xfId="0" applyFont="1" applyBorder="1" applyAlignment="1">
      <alignment horizontal="center"/>
    </xf>
    <xf numFmtId="0" fontId="2" fillId="0" borderId="0" xfId="0" applyFont="1" applyAlignment="1">
      <alignment horizontal="center" vertical="center"/>
    </xf>
    <xf numFmtId="0" fontId="0" fillId="0" borderId="0" xfId="0" applyAlignment="1">
      <alignment horizontal="left" wrapText="1"/>
    </xf>
  </cellXfs>
  <cellStyles count="26">
    <cellStyle name="Comma" xfId="24" builtinId="3"/>
    <cellStyle name="Comma 2" xfId="7"/>
    <cellStyle name="Comma 3" xfId="6"/>
    <cellStyle name="Currency" xfId="1" builtinId="4"/>
    <cellStyle name="Currency 2" xfId="8"/>
    <cellStyle name="Currency 2 10" xfId="22"/>
    <cellStyle name="Currency 2 2 2" xfId="4"/>
    <cellStyle name="Hyperlink 2" xfId="9"/>
    <cellStyle name="Hyperlink 2 2" xfId="10"/>
    <cellStyle name="Normal" xfId="0" builtinId="0"/>
    <cellStyle name="Normal 10 2 2" xfId="2"/>
    <cellStyle name="Normal 10 6" xfId="23"/>
    <cellStyle name="Normal 14 5" xfId="11"/>
    <cellStyle name="Normal 2" xfId="12"/>
    <cellStyle name="Normal 2 2" xfId="13"/>
    <cellStyle name="Normal 23" xfId="25"/>
    <cellStyle name="Normal 29 2 2" xfId="21"/>
    <cellStyle name="Normal 3" xfId="14"/>
    <cellStyle name="Normal 4" xfId="15"/>
    <cellStyle name="Normal 40 3" xfId="3"/>
    <cellStyle name="Normal 5" xfId="16"/>
    <cellStyle name="Normal 6" xfId="17"/>
    <cellStyle name="Normal 7" xfId="18"/>
    <cellStyle name="Normal 8" xfId="19"/>
    <cellStyle name="Normal 9" xfId="5"/>
    <cellStyle name="Style 1" xfId="20"/>
  </cellStyles>
  <dxfs count="0"/>
  <tableStyles count="0" defaultTableStyle="TableStyleMedium2" defaultPivotStyle="PivotStyleLight16"/>
  <colors>
    <mruColors>
      <color rgb="FF009900"/>
      <color rgb="FFA87DFF"/>
      <color rgb="FF6666FF"/>
      <color rgb="FF99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7"/>
  <sheetViews>
    <sheetView tabSelected="1" topLeftCell="A22" workbookViewId="0">
      <selection activeCell="P42" sqref="P42"/>
    </sheetView>
  </sheetViews>
  <sheetFormatPr defaultRowHeight="15" x14ac:dyDescent="0.25"/>
  <cols>
    <col min="1" max="1" width="3.7109375" customWidth="1"/>
    <col min="2" max="2" width="9.140625" style="126" hidden="1" customWidth="1"/>
    <col min="3" max="3" width="19.42578125" style="20" hidden="1" customWidth="1"/>
    <col min="4" max="4" width="18" style="20" hidden="1" customWidth="1"/>
    <col min="5" max="5" width="16.42578125" style="20" hidden="1" customWidth="1"/>
    <col min="6" max="6" width="17.7109375" style="20" hidden="1" customWidth="1"/>
    <col min="7" max="7" width="3.140625" style="20" hidden="1" customWidth="1"/>
    <col min="8" max="8" width="18.5703125" style="20" hidden="1" customWidth="1"/>
    <col min="9" max="9" width="17" style="20" hidden="1" customWidth="1"/>
    <col min="10" max="10" width="15.7109375" style="20" hidden="1" customWidth="1"/>
    <col min="11" max="11" width="16.5703125" style="20" hidden="1" customWidth="1"/>
    <col min="12" max="12" width="3.85546875" style="20" customWidth="1"/>
    <col min="13" max="13" width="21" customWidth="1"/>
    <col min="14" max="14" width="17.7109375" customWidth="1"/>
    <col min="15" max="15" width="16.28515625" style="20" customWidth="1"/>
    <col min="16" max="16" width="17.85546875" customWidth="1"/>
    <col min="17" max="18" width="15.28515625" bestFit="1" customWidth="1"/>
  </cols>
  <sheetData>
    <row r="1" spans="2:18" ht="19.5" thickBot="1" x14ac:dyDescent="0.35">
      <c r="C1" s="94" t="s">
        <v>28</v>
      </c>
      <c r="H1" s="94" t="s">
        <v>29</v>
      </c>
      <c r="M1" s="94" t="s">
        <v>51</v>
      </c>
    </row>
    <row r="2" spans="2:18" s="5" customFormat="1" ht="15" customHeight="1" x14ac:dyDescent="0.25">
      <c r="B2" s="126"/>
      <c r="C2" s="225" t="s">
        <v>34</v>
      </c>
      <c r="D2" s="226"/>
      <c r="E2" s="226"/>
      <c r="F2" s="227"/>
      <c r="G2" s="20"/>
      <c r="H2" s="225" t="s">
        <v>35</v>
      </c>
      <c r="I2" s="226"/>
      <c r="J2" s="226"/>
      <c r="K2" s="227"/>
      <c r="L2" s="20"/>
      <c r="M2" s="225" t="s">
        <v>36</v>
      </c>
      <c r="N2" s="226"/>
      <c r="O2" s="226"/>
      <c r="P2" s="227"/>
    </row>
    <row r="3" spans="2:18" ht="15.75" thickBot="1" x14ac:dyDescent="0.3">
      <c r="C3" s="228"/>
      <c r="D3" s="229"/>
      <c r="E3" s="229"/>
      <c r="F3" s="230"/>
      <c r="H3" s="228"/>
      <c r="I3" s="229"/>
      <c r="J3" s="229"/>
      <c r="K3" s="230"/>
      <c r="M3" s="228"/>
      <c r="N3" s="229"/>
      <c r="O3" s="229"/>
      <c r="P3" s="230"/>
    </row>
    <row r="4" spans="2:18" ht="15" customHeight="1" x14ac:dyDescent="0.25">
      <c r="C4" s="231" t="s">
        <v>0</v>
      </c>
      <c r="D4" s="233" t="s">
        <v>1</v>
      </c>
      <c r="E4" s="233" t="s">
        <v>26</v>
      </c>
      <c r="F4" s="235" t="s">
        <v>2</v>
      </c>
      <c r="H4" s="231" t="s">
        <v>0</v>
      </c>
      <c r="I4" s="233" t="s">
        <v>1</v>
      </c>
      <c r="J4" s="233" t="s">
        <v>26</v>
      </c>
      <c r="K4" s="235" t="s">
        <v>2</v>
      </c>
      <c r="M4" s="231" t="s">
        <v>0</v>
      </c>
      <c r="N4" s="233" t="s">
        <v>1</v>
      </c>
      <c r="O4" s="233" t="s">
        <v>26</v>
      </c>
      <c r="P4" s="235" t="s">
        <v>2</v>
      </c>
    </row>
    <row r="5" spans="2:18" s="1" customFormat="1" x14ac:dyDescent="0.25">
      <c r="B5" s="126"/>
      <c r="C5" s="232"/>
      <c r="D5" s="234"/>
      <c r="E5" s="234"/>
      <c r="F5" s="236"/>
      <c r="G5" s="20"/>
      <c r="H5" s="232"/>
      <c r="I5" s="234"/>
      <c r="J5" s="234"/>
      <c r="K5" s="236"/>
      <c r="L5" s="20"/>
      <c r="M5" s="232"/>
      <c r="N5" s="234"/>
      <c r="O5" s="234"/>
      <c r="P5" s="236"/>
    </row>
    <row r="6" spans="2:18" s="2" customFormat="1" x14ac:dyDescent="0.25">
      <c r="B6" s="157">
        <v>202007</v>
      </c>
      <c r="C6" s="15">
        <v>44013</v>
      </c>
      <c r="D6" s="25">
        <f>'FMP $ Jan20-Jun20'!T3+'Lump Sum Estimate'!D6</f>
        <v>0</v>
      </c>
      <c r="E6" s="89">
        <v>0</v>
      </c>
      <c r="F6" s="30">
        <f>SUM(D6:E6)</f>
        <v>0</v>
      </c>
      <c r="G6" s="20"/>
      <c r="H6" s="15">
        <v>44013</v>
      </c>
      <c r="I6" s="25">
        <f>'FMP $ Jan20-Jun20'!T4+'Lump Sum Estimate'!I6</f>
        <v>0</v>
      </c>
      <c r="J6" s="89">
        <v>0</v>
      </c>
      <c r="K6" s="30">
        <f>SUM(I6:J6)</f>
        <v>0</v>
      </c>
      <c r="L6" s="20"/>
      <c r="M6" s="15">
        <v>44013</v>
      </c>
      <c r="N6" s="25">
        <f>I6+D6</f>
        <v>0</v>
      </c>
      <c r="O6" s="25">
        <f>J6+E6</f>
        <v>0</v>
      </c>
      <c r="P6" s="30">
        <f t="shared" ref="P6:P11" si="0">SUM(N6:O6)</f>
        <v>0</v>
      </c>
      <c r="Q6" s="93"/>
    </row>
    <row r="7" spans="2:18" ht="17.25" x14ac:dyDescent="0.25">
      <c r="B7" s="157">
        <v>202008</v>
      </c>
      <c r="C7" s="86" t="s">
        <v>22</v>
      </c>
      <c r="D7" s="26">
        <f>'FMP $ Jan20-Jun20'!U3+'Lump Sum Estimate'!D7</f>
        <v>15767731.939999999</v>
      </c>
      <c r="E7" s="90">
        <v>0</v>
      </c>
      <c r="F7" s="31">
        <f t="shared" ref="F7:F9" si="1">SUM(D7:E7)</f>
        <v>15767731.939999999</v>
      </c>
      <c r="H7" s="86" t="s">
        <v>22</v>
      </c>
      <c r="I7" s="26">
        <f>'FMP $ Jan20-Jun20'!U4+'Lump Sum Estimate'!I7</f>
        <v>1696688.8</v>
      </c>
      <c r="J7" s="90">
        <v>0</v>
      </c>
      <c r="K7" s="31">
        <f t="shared" ref="K7:K9" si="2">SUM(I7:J7)</f>
        <v>1696688.8</v>
      </c>
      <c r="M7" s="86" t="s">
        <v>22</v>
      </c>
      <c r="N7" s="26">
        <f>D7+I7</f>
        <v>17464420.739999998</v>
      </c>
      <c r="O7" s="26">
        <f>E7+J7</f>
        <v>0</v>
      </c>
      <c r="P7" s="31">
        <f t="shared" si="0"/>
        <v>17464420.739999998</v>
      </c>
      <c r="Q7" s="93"/>
      <c r="R7" s="93"/>
    </row>
    <row r="8" spans="2:18" ht="17.25" x14ac:dyDescent="0.25">
      <c r="B8" s="157">
        <v>202009</v>
      </c>
      <c r="C8" s="15">
        <v>44075</v>
      </c>
      <c r="D8" s="25">
        <f>'FMP $ Jan20-Jun20'!V3+'Lump Sum Estimate'!F8</f>
        <v>25789521.189999998</v>
      </c>
      <c r="E8" s="89">
        <v>0</v>
      </c>
      <c r="F8" s="30">
        <f t="shared" si="1"/>
        <v>25789521.189999998</v>
      </c>
      <c r="H8" s="15">
        <v>44075</v>
      </c>
      <c r="I8" s="25">
        <f>'FMP $ Jan20-Jun20'!V4+'Lump Sum Estimate'!K8</f>
        <v>2760177.3999999994</v>
      </c>
      <c r="J8" s="89">
        <v>0</v>
      </c>
      <c r="K8" s="30">
        <f t="shared" si="2"/>
        <v>2760177.3999999994</v>
      </c>
      <c r="M8" s="88" t="s">
        <v>37</v>
      </c>
      <c r="N8" s="25">
        <f>I8+D8</f>
        <v>28549698.589999996</v>
      </c>
      <c r="O8" s="25">
        <f>J8+E8</f>
        <v>0</v>
      </c>
      <c r="P8" s="30">
        <f t="shared" si="0"/>
        <v>28549698.589999996</v>
      </c>
      <c r="Q8" s="93"/>
    </row>
    <row r="9" spans="2:18" ht="17.25" x14ac:dyDescent="0.25">
      <c r="B9" s="157">
        <v>202010</v>
      </c>
      <c r="C9" s="16">
        <v>44105</v>
      </c>
      <c r="D9" s="26">
        <f>'FMP $ Jan20-Jun20'!W3+'FMP $ Jul20-Dec20'!J3+'FMP $ Jul20-Dec20'!Q3+'Lump Sum Estimate'!D9</f>
        <v>7328612.1799999997</v>
      </c>
      <c r="E9" s="90">
        <v>0</v>
      </c>
      <c r="F9" s="31">
        <f t="shared" si="1"/>
        <v>7328612.1799999997</v>
      </c>
      <c r="H9" s="16">
        <v>44105</v>
      </c>
      <c r="I9" s="26">
        <f>'FMP $ Jan20-Jun20'!W4+'FMP $ Jul20-Dec20'!J4+'FMP $ Jul20-Dec20'!Q4+'Lump Sum Estimate'!I9</f>
        <v>766770.35000000009</v>
      </c>
      <c r="J9" s="90">
        <v>0</v>
      </c>
      <c r="K9" s="31">
        <f t="shared" si="2"/>
        <v>766770.35000000009</v>
      </c>
      <c r="M9" s="86" t="s">
        <v>38</v>
      </c>
      <c r="N9" s="26">
        <f>D9+I9</f>
        <v>8095382.5299999993</v>
      </c>
      <c r="O9" s="26">
        <f>E9+J9</f>
        <v>0</v>
      </c>
      <c r="P9" s="31">
        <f t="shared" si="0"/>
        <v>8095382.5299999993</v>
      </c>
      <c r="Q9" s="93"/>
    </row>
    <row r="10" spans="2:18" ht="17.25" x14ac:dyDescent="0.25">
      <c r="B10" s="157">
        <v>202011</v>
      </c>
      <c r="C10" s="15">
        <v>44136</v>
      </c>
      <c r="D10" s="25">
        <f>'FMP $ Jan20-Jun20'!X3+'FMP $ Jul20-Dec20'!K3+'FMP $ Jul20-Dec20'!R3+'Lump Sum Estimate'!D10</f>
        <v>376938.31000000052</v>
      </c>
      <c r="E10" s="89">
        <v>0</v>
      </c>
      <c r="F10" s="30">
        <f>SUM(D10:E10)</f>
        <v>376938.31000000052</v>
      </c>
      <c r="H10" s="15">
        <v>44136</v>
      </c>
      <c r="I10" s="25">
        <f>'FMP $ Jan20-Jun20'!X4+'FMP $ Jul20-Dec20'!K4+'FMP $ Jul20-Dec20'!R4+'Lump Sum Estimate'!I10</f>
        <v>11735.229999999981</v>
      </c>
      <c r="J10" s="89">
        <v>0</v>
      </c>
      <c r="K10" s="30">
        <f>SUM(I10:J10)</f>
        <v>11735.229999999981</v>
      </c>
      <c r="M10" s="88" t="s">
        <v>47</v>
      </c>
      <c r="N10" s="25">
        <f>I10+D10</f>
        <v>388673.5400000005</v>
      </c>
      <c r="O10" s="25">
        <f>J10+E10</f>
        <v>0</v>
      </c>
      <c r="P10" s="30">
        <f t="shared" si="0"/>
        <v>388673.5400000005</v>
      </c>
      <c r="Q10" s="93"/>
    </row>
    <row r="11" spans="2:18" s="104" customFormat="1" x14ac:dyDescent="0.25">
      <c r="B11" s="158">
        <v>202012</v>
      </c>
      <c r="C11" s="16">
        <v>44166</v>
      </c>
      <c r="D11" s="26">
        <f>'FMP $ Jan20-Jun20'!Y3+'FMP $ Jul20-Dec20'!L3+'FMP $ Jul20-Dec20'!S3+'Lump Sum Estimate'!D11</f>
        <v>3761555.92</v>
      </c>
      <c r="E11" s="90">
        <v>0</v>
      </c>
      <c r="F11" s="31">
        <f>SUM(D11:E11)</f>
        <v>3761555.92</v>
      </c>
      <c r="H11" s="16">
        <v>44166</v>
      </c>
      <c r="I11" s="26">
        <f>'FMP $ Jan20-Jun20'!Y4+'FMP $ Jul20-Dec20'!L4+'FMP $ Jul20-Dec20'!S4+'Lump Sum Estimate'!I11</f>
        <v>423561.26</v>
      </c>
      <c r="J11" s="90">
        <v>0</v>
      </c>
      <c r="K11" s="31">
        <f t="shared" ref="K11:K21" si="3">SUM(I11:J11)</f>
        <v>423561.26</v>
      </c>
      <c r="M11" s="16">
        <v>44166</v>
      </c>
      <c r="N11" s="26">
        <f>D11+I11</f>
        <v>4185117.1799999997</v>
      </c>
      <c r="O11" s="26">
        <f>E11+J11</f>
        <v>0</v>
      </c>
      <c r="P11" s="31">
        <f t="shared" si="0"/>
        <v>4185117.1799999997</v>
      </c>
      <c r="Q11" s="93"/>
    </row>
    <row r="12" spans="2:18" s="20" customFormat="1" ht="17.25" x14ac:dyDescent="0.25">
      <c r="B12" s="157">
        <v>202101</v>
      </c>
      <c r="C12" s="15">
        <v>44197</v>
      </c>
      <c r="D12" s="25">
        <f>'FMP $ Jan20-Jun20'!Z3+'FMP $ Jul20-Dec20'!T3+'FMP $ Jan21-Dec21'!G3+'FMP $ Jan21-Dec21'!T3+'Lump Sum Estimate'!D12</f>
        <v>1852206.9399999997</v>
      </c>
      <c r="E12" s="89">
        <f>'FMP $ Jan20-Jun20'!CD3+'FMP $ Jul20-Dec20'!BR3+'FMP $ Jan21-Dec21'!BE3+'FMP $ Jan21-Dec21'!BR3+'Lump Sum Estimate'!E12</f>
        <v>1887950.6799999997</v>
      </c>
      <c r="F12" s="30">
        <f t="shared" ref="F12:F48" si="4">SUM(D12:E12)</f>
        <v>3740157.6199999992</v>
      </c>
      <c r="H12" s="15">
        <v>44197</v>
      </c>
      <c r="I12" s="25">
        <f>'FMP $ Jan20-Jun20'!Z4+'FMP $ Jul20-Dec20'!T4+'FMP $ Jan21-Dec21'!G4+'FMP $ Jan21-Dec21'!T4+'Lump Sum Estimate'!I12</f>
        <v>179123.53</v>
      </c>
      <c r="J12" s="89">
        <f>'FMP $ Jan20-Jun20'!CD4+'FMP $ Jul20-Dec20'!BR4+'FMP $ Jan21-Dec21'!BE4+'FMP $ Jan21-Dec21'!BR4+'Lump Sum Estimate'!J12</f>
        <v>179648.39</v>
      </c>
      <c r="K12" s="30">
        <f t="shared" si="3"/>
        <v>358771.92000000004</v>
      </c>
      <c r="M12" s="88" t="s">
        <v>52</v>
      </c>
      <c r="N12" s="25">
        <f>I12+D12</f>
        <v>2031330.4699999997</v>
      </c>
      <c r="O12" s="25">
        <f t="shared" ref="O12" si="5">J12+E12</f>
        <v>2067599.0699999998</v>
      </c>
      <c r="P12" s="30">
        <f t="shared" ref="P12:P23" si="6">SUM(N12:O12)</f>
        <v>4098929.5399999996</v>
      </c>
      <c r="Q12" s="93"/>
    </row>
    <row r="13" spans="2:18" s="20" customFormat="1" ht="16.5" customHeight="1" x14ac:dyDescent="0.25">
      <c r="B13" s="157">
        <v>202102</v>
      </c>
      <c r="C13" s="16">
        <v>44228</v>
      </c>
      <c r="D13" s="26">
        <f>'FMP $ Jan20-Jun20'!AA3+'FMP $ Jul20-Dec20'!U3+'FMP $ Jan21-Dec21'!H3+'FMP $ Jan21-Dec21'!U3+'Lump Sum Estimate'!D13</f>
        <v>1879071.4299999997</v>
      </c>
      <c r="E13" s="90">
        <f>'FMP $ Jan20-Jun20'!CE3+'FMP $ Jul20-Dec20'!BS3+'FMP $ Jan21-Dec21'!BF3+'FMP $ Jan21-Dec21'!BS3+'Lump Sum Estimate'!E13</f>
        <v>1885038.5599999998</v>
      </c>
      <c r="F13" s="31">
        <f t="shared" si="4"/>
        <v>3764109.9899999993</v>
      </c>
      <c r="G13" s="104"/>
      <c r="H13" s="16">
        <v>44228</v>
      </c>
      <c r="I13" s="26">
        <f>'FMP $ Jan20-Jun20'!AA4+'FMP $ Jul20-Dec20'!U4+'FMP $ Jan21-Dec21'!H4+'FMP $ Jan21-Dec21'!U4+'Lump Sum Estimate'!I13</f>
        <v>227419.96</v>
      </c>
      <c r="J13" s="90">
        <f>'FMP $ Jan20-Jun20'!CE4+'FMP $ Jul20-Dec20'!BS4+'FMP $ Jan21-Dec21'!BF4+'FMP $ Jan21-Dec21'!BS4+'Lump Sum Estimate'!J13</f>
        <v>228038.41000000003</v>
      </c>
      <c r="K13" s="31">
        <f t="shared" si="3"/>
        <v>455458.37</v>
      </c>
      <c r="L13" s="104"/>
      <c r="M13" s="86" t="s">
        <v>61</v>
      </c>
      <c r="N13" s="26">
        <f>D13+I13</f>
        <v>2106491.3899999997</v>
      </c>
      <c r="O13" s="26">
        <f>E13+J13</f>
        <v>2113076.9699999997</v>
      </c>
      <c r="P13" s="31">
        <f t="shared" si="6"/>
        <v>4219568.3599999994</v>
      </c>
      <c r="Q13" s="93"/>
    </row>
    <row r="14" spans="2:18" s="20" customFormat="1" ht="17.25" x14ac:dyDescent="0.25">
      <c r="B14" s="157">
        <v>202103</v>
      </c>
      <c r="C14" s="15">
        <v>44256</v>
      </c>
      <c r="D14" s="25">
        <f>'FMP $ Jan20-Jun20'!AB3+'FMP $ Jul20-Dec20'!V3+'FMP $ Jan21-Dec21'!I3+'FMP $ Jan21-Dec21'!V3+'Lump Sum Estimate'!D14</f>
        <v>1885852.41</v>
      </c>
      <c r="E14" s="89">
        <f>'FMP $ Jan20-Jun20'!CF3+'FMP $ Jul20-Dec20'!BT3+'FMP $ Jan21-Dec21'!BG3+'FMP $ Jan21-Dec21'!BT3+'Lump Sum Estimate'!E14</f>
        <v>1879002.9599999997</v>
      </c>
      <c r="F14" s="30">
        <f t="shared" si="4"/>
        <v>3764855.3699999996</v>
      </c>
      <c r="H14" s="15">
        <v>44256</v>
      </c>
      <c r="I14" s="25">
        <f>'FMP $ Jan20-Jun20'!AB4+'FMP $ Jul20-Dec20'!V4+'FMP $ Jan21-Dec21'!I4+'FMP $ Jan21-Dec21'!V4+'Lump Sum Estimate'!I14</f>
        <v>230781.26</v>
      </c>
      <c r="J14" s="89">
        <f>'FMP $ Jan20-Jun20'!CF4+'FMP $ Jul20-Dec20'!BT4+'FMP $ Jan21-Dec21'!BG4+'FMP $ Jan21-Dec21'!BT4+'Lump Sum Estimate'!J14</f>
        <v>232995.25</v>
      </c>
      <c r="K14" s="30">
        <f t="shared" si="3"/>
        <v>463776.51</v>
      </c>
      <c r="M14" s="88" t="s">
        <v>62</v>
      </c>
      <c r="N14" s="25">
        <f t="shared" ref="N14:O14" si="7">I14+D14</f>
        <v>2116633.67</v>
      </c>
      <c r="O14" s="25">
        <f t="shared" si="7"/>
        <v>2111998.21</v>
      </c>
      <c r="P14" s="30">
        <f t="shared" si="6"/>
        <v>4228631.88</v>
      </c>
      <c r="Q14" s="93"/>
    </row>
    <row r="15" spans="2:18" s="20" customFormat="1" ht="17.25" x14ac:dyDescent="0.25">
      <c r="B15" s="157">
        <v>202104</v>
      </c>
      <c r="C15" s="16">
        <v>44287</v>
      </c>
      <c r="D15" s="26">
        <f>'FMP $ Jan20-Jun20'!AC3+'FMP $ Jul20-Dec20'!W3+'FMP $ Jan21-Dec21'!J3+'FMP $ Jan21-Dec21'!W3+'Lump Sum Estimate'!D15</f>
        <v>1895807.2</v>
      </c>
      <c r="E15" s="90">
        <f>'FMP $ Jan20-Jun20'!CG3+'FMP $ Jul20-Dec20'!BU3+'FMP $ Jan21-Dec21'!BH3+'FMP $ Jan21-Dec21'!BU3+'Lump Sum Estimate'!E15</f>
        <v>1877172.0899999999</v>
      </c>
      <c r="F15" s="31">
        <f t="shared" si="4"/>
        <v>3772979.29</v>
      </c>
      <c r="G15" s="104"/>
      <c r="H15" s="16">
        <v>44287</v>
      </c>
      <c r="I15" s="26">
        <f>'FMP $ Jan20-Jun20'!AC4+'FMP $ Jul20-Dec20'!W4+'FMP $ Jan21-Dec21'!J4+'FMP $ Jan21-Dec21'!W4+'Lump Sum Estimate'!I15</f>
        <v>236617.74000000002</v>
      </c>
      <c r="J15" s="90">
        <f>'FMP $ Jan20-Jun20'!CG4+'FMP $ Jul20-Dec20'!BU4+'FMP $ Jan21-Dec21'!BH4+'FMP $ Jan21-Dec21'!BU4+'Lump Sum Estimate'!J15</f>
        <v>238674.56</v>
      </c>
      <c r="K15" s="31">
        <f t="shared" si="3"/>
        <v>475292.30000000005</v>
      </c>
      <c r="L15" s="104"/>
      <c r="M15" s="86" t="s">
        <v>65</v>
      </c>
      <c r="N15" s="26">
        <f>D15+I15</f>
        <v>2132424.94</v>
      </c>
      <c r="O15" s="26">
        <f t="shared" ref="O15" si="8">E15+J15</f>
        <v>2115846.65</v>
      </c>
      <c r="P15" s="31">
        <f t="shared" si="6"/>
        <v>4248271.59</v>
      </c>
      <c r="Q15" s="93"/>
    </row>
    <row r="16" spans="2:18" s="20" customFormat="1" ht="17.25" x14ac:dyDescent="0.25">
      <c r="B16" s="157">
        <v>202105</v>
      </c>
      <c r="C16" s="15">
        <v>44317</v>
      </c>
      <c r="D16" s="25">
        <f>'FMP $ Jan20-Jun20'!AD3+'FMP $ Jul20-Dec20'!X3+'FMP $ Jan21-Dec21'!K3+'FMP $ Jan21-Dec21'!X3+'Lump Sum Estimate'!D16</f>
        <v>1902272.66</v>
      </c>
      <c r="E16" s="89">
        <f>'FMP $ Jan20-Jun20'!CH3+'FMP $ Jul20-Dec20'!BV3+'FMP $ Jan21-Dec21'!BI3+'FMP $ Jan21-Dec21'!BV3+'Lump Sum Estimate'!E16</f>
        <v>1878213.74</v>
      </c>
      <c r="F16" s="30">
        <f t="shared" si="4"/>
        <v>3780486.4</v>
      </c>
      <c r="H16" s="15">
        <v>44317</v>
      </c>
      <c r="I16" s="25">
        <f>'FMP $ Jan20-Jun20'!AD4+'FMP $ Jul20-Dec20'!X4+'FMP $ Jan21-Dec21'!K4+'FMP $ Jan21-Dec21'!X4+'Lump Sum Estimate'!I16</f>
        <v>238449.56</v>
      </c>
      <c r="J16" s="89">
        <f>'FMP $ Jan20-Jun20'!CH4+'FMP $ Jul20-Dec20'!BV4+'FMP $ Jan21-Dec21'!BI4+'FMP $ Jan21-Dec21'!BV4+'Lump Sum Estimate'!J16</f>
        <v>241194.04</v>
      </c>
      <c r="K16" s="30">
        <f t="shared" si="3"/>
        <v>479643.6</v>
      </c>
      <c r="M16" s="88" t="s">
        <v>66</v>
      </c>
      <c r="N16" s="25">
        <f t="shared" ref="N16:O16" si="9">I16+D16</f>
        <v>2140722.2199999997</v>
      </c>
      <c r="O16" s="25">
        <f t="shared" si="9"/>
        <v>2119407.7799999998</v>
      </c>
      <c r="P16" s="30">
        <f t="shared" si="6"/>
        <v>4260130</v>
      </c>
      <c r="Q16" s="93"/>
    </row>
    <row r="17" spans="2:17" s="20" customFormat="1" ht="17.25" x14ac:dyDescent="0.25">
      <c r="B17" s="157">
        <v>202106</v>
      </c>
      <c r="C17" s="16">
        <v>44348</v>
      </c>
      <c r="D17" s="26">
        <f>'FMP $ Jan20-Jun20'!AE3+'FMP $ Jul20-Dec20'!Y3+'FMP $ Jan21-Dec21'!L3+'FMP $ Jan21-Dec21'!Y3+'Lump Sum Estimate'!D17</f>
        <v>1885000.8899999997</v>
      </c>
      <c r="E17" s="90">
        <f>'FMP $ Jan20-Jun20'!CI3+'FMP $ Jul20-Dec20'!BW3+'FMP $ Jan21-Dec21'!BJ3+'FMP $ Jan21-Dec21'!BW3+'Lump Sum Estimate'!E17</f>
        <v>1875869.3099999998</v>
      </c>
      <c r="F17" s="31">
        <f t="shared" si="4"/>
        <v>3760870.1999999993</v>
      </c>
      <c r="G17" s="104"/>
      <c r="H17" s="16">
        <v>44348</v>
      </c>
      <c r="I17" s="26">
        <f>'FMP $ Jan20-Jun20'!AE4+'FMP $ Jul20-Dec20'!Y4+'FMP $ Jan21-Dec21'!L4+'FMP $ Jan21-Dec21'!Y4+'Lump Sum Estimate'!I17</f>
        <v>241777.44000000003</v>
      </c>
      <c r="J17" s="90">
        <f>'FMP $ Jan20-Jun20'!CI4+'FMP $ Jul20-Dec20'!BW4+'FMP $ Jan21-Dec21'!BJ4+'FMP $ Jan21-Dec21'!BW4+'Lump Sum Estimate'!J17</f>
        <v>245622.53000000003</v>
      </c>
      <c r="K17" s="31">
        <f t="shared" si="3"/>
        <v>487399.97000000009</v>
      </c>
      <c r="L17" s="104"/>
      <c r="M17" s="86" t="s">
        <v>69</v>
      </c>
      <c r="N17" s="26">
        <f>D17+I17</f>
        <v>2126778.3299999996</v>
      </c>
      <c r="O17" s="26">
        <f t="shared" ref="O17" si="10">E17+J17</f>
        <v>2121491.84</v>
      </c>
      <c r="P17" s="31">
        <f t="shared" si="6"/>
        <v>4248270.17</v>
      </c>
      <c r="Q17" s="93"/>
    </row>
    <row r="18" spans="2:17" s="20" customFormat="1" ht="17.25" x14ac:dyDescent="0.25">
      <c r="B18" s="157">
        <v>202107</v>
      </c>
      <c r="C18" s="15">
        <v>44378</v>
      </c>
      <c r="D18" s="25">
        <f>'FMP $ Jan20-Jun20'!AF3+'FMP $ Jul20-Dec20'!Z3+'FMP $ Jan21-Dec21'!M3+'FMP $ Jan21-Dec21'!Z3+'Lump Sum Estimate'!D18</f>
        <v>1895370.43</v>
      </c>
      <c r="E18" s="89">
        <f>'FMP $ Jan20-Jun20'!CJ3+'FMP $ Jul20-Dec20'!BX3+'FMP $ Jan21-Dec21'!BK3+'FMP $ Jan21-Dec21'!BX3+'Lump Sum Estimate'!E18</f>
        <v>1877015.5599999998</v>
      </c>
      <c r="F18" s="30">
        <f t="shared" si="4"/>
        <v>3772385.9899999998</v>
      </c>
      <c r="H18" s="15">
        <v>44378</v>
      </c>
      <c r="I18" s="25">
        <f>'FMP $ Jan20-Jun20'!AF4+'FMP $ Jul20-Dec20'!Z4+'FMP $ Jan21-Dec21'!M4+'FMP $ Jan21-Dec21'!Z4+'Lump Sum Estimate'!I18</f>
        <v>250106.01</v>
      </c>
      <c r="J18" s="89">
        <f>'FMP $ Jan20-Jun20'!CJ4+'FMP $ Jul20-Dec20'!BX4+'FMP $ Jan21-Dec21'!BK4+'FMP $ Jan21-Dec21'!BX4+'Lump Sum Estimate'!J18</f>
        <v>253600.38</v>
      </c>
      <c r="K18" s="30">
        <f t="shared" si="3"/>
        <v>503706.39</v>
      </c>
      <c r="M18" s="88" t="s">
        <v>73</v>
      </c>
      <c r="N18" s="25">
        <f t="shared" ref="N18:O18" si="11">I18+D18</f>
        <v>2145476.44</v>
      </c>
      <c r="O18" s="25">
        <f t="shared" si="11"/>
        <v>2130615.94</v>
      </c>
      <c r="P18" s="30">
        <f t="shared" si="6"/>
        <v>4276092.38</v>
      </c>
      <c r="Q18" s="93"/>
    </row>
    <row r="19" spans="2:17" s="20" customFormat="1" ht="17.25" x14ac:dyDescent="0.25">
      <c r="B19" s="157">
        <v>202108</v>
      </c>
      <c r="C19" s="16">
        <v>44409</v>
      </c>
      <c r="D19" s="26">
        <f>'FMP $ Jan20-Jun20'!AG3+'FMP $ Jul20-Dec20'!AA3+'FMP $ Jan21-Dec21'!N3+'FMP $ Jan21-Dec21'!AA3+'Lump Sum Estimate'!D19</f>
        <v>2153502.6200000006</v>
      </c>
      <c r="E19" s="90">
        <f>'FMP $ Jan20-Jun20'!CK3+'FMP $ Jul20-Dec20'!BY3+'FMP $ Jan21-Dec21'!BL3+'FMP $ Jan21-Dec21'!BY3+'Lump Sum Estimate'!E19</f>
        <v>2148909.8900000006</v>
      </c>
      <c r="F19" s="31">
        <f t="shared" si="4"/>
        <v>4302412.5100000016</v>
      </c>
      <c r="G19" s="104"/>
      <c r="H19" s="16">
        <v>44409</v>
      </c>
      <c r="I19" s="26">
        <f>'FMP $ Jan20-Jun20'!AG4+'FMP $ Jul20-Dec20'!AA4+'FMP $ Jan21-Dec21'!N4+'FMP $ Jan21-Dec21'!AA4+'Lump Sum Estimate'!I19</f>
        <v>320408.41000000003</v>
      </c>
      <c r="J19" s="90">
        <f>'FMP $ Jan20-Jun20'!CK4+'FMP $ Jul20-Dec20'!BY4+'FMP $ Jan21-Dec21'!BL4+'FMP $ Jan21-Dec21'!BY4+'Lump Sum Estimate'!J19</f>
        <v>327435.45</v>
      </c>
      <c r="K19" s="31">
        <f t="shared" si="3"/>
        <v>647843.8600000001</v>
      </c>
      <c r="L19" s="104"/>
      <c r="M19" s="86" t="s">
        <v>75</v>
      </c>
      <c r="N19" s="26">
        <f>D19+I19</f>
        <v>2473911.0300000007</v>
      </c>
      <c r="O19" s="26">
        <f>E19+J19</f>
        <v>2476345.3400000008</v>
      </c>
      <c r="P19" s="31">
        <f>SUM(N19:O19)</f>
        <v>4950256.370000001</v>
      </c>
      <c r="Q19" s="93"/>
    </row>
    <row r="20" spans="2:17" s="20" customFormat="1" ht="17.25" x14ac:dyDescent="0.25">
      <c r="B20" s="157">
        <v>202109</v>
      </c>
      <c r="C20" s="15">
        <v>44440</v>
      </c>
      <c r="D20" s="25">
        <f>'FMP $ Jan20-Jun20'!AH3+'FMP $ Jul20-Dec20'!AB3+'FMP $ Jan21-Dec21'!O3+'FMP $ Jan21-Dec21'!AB3+'Lump Sum Estimate'!D20</f>
        <v>2246582.9400000004</v>
      </c>
      <c r="E20" s="89">
        <f>'FMP $ Jan20-Jun20'!CL3+'FMP $ Jul20-Dec20'!BZ3+'FMP $ Jan21-Dec21'!BM3+'FMP $ Jan21-Dec21'!BZ3+'Lump Sum Estimate'!E20</f>
        <v>2241599.7700000009</v>
      </c>
      <c r="F20" s="30">
        <f t="shared" si="4"/>
        <v>4488182.7100000009</v>
      </c>
      <c r="H20" s="15">
        <v>44440</v>
      </c>
      <c r="I20" s="25">
        <f>'FMP $ Jan20-Jun20'!AH4+'FMP $ Jul20-Dec20'!AB4+'FMP $ Jan21-Dec21'!O4+'FMP $ Jan21-Dec21'!AB4+'Lump Sum Estimate'!I20</f>
        <v>300737.61</v>
      </c>
      <c r="J20" s="89">
        <f>'FMP $ Jan20-Jun20'!CL4+'FMP $ Jul20-Dec20'!BZ4+'FMP $ Jan21-Dec21'!BM4+'FMP $ Jan21-Dec21'!BZ4+'Lump Sum Estimate'!J20</f>
        <v>306743.86</v>
      </c>
      <c r="K20" s="30">
        <f>SUM(I20:J20)</f>
        <v>607481.47</v>
      </c>
      <c r="M20" s="88" t="s">
        <v>82</v>
      </c>
      <c r="N20" s="25">
        <f t="shared" ref="N20:O20" si="12">I20+D20</f>
        <v>2547320.5500000003</v>
      </c>
      <c r="O20" s="25">
        <f t="shared" si="12"/>
        <v>2548343.6300000008</v>
      </c>
      <c r="P20" s="30">
        <f t="shared" si="6"/>
        <v>5095664.1800000016</v>
      </c>
      <c r="Q20" s="93"/>
    </row>
    <row r="21" spans="2:17" s="20" customFormat="1" ht="17.25" x14ac:dyDescent="0.25">
      <c r="B21" s="157">
        <v>202110</v>
      </c>
      <c r="C21" s="16">
        <v>44470</v>
      </c>
      <c r="D21" s="26">
        <f>'FMP $ Jan20-Jun20'!AI3+'FMP $ Jul20-Dec20'!AC3+'FMP $ Jan21-Dec21'!P3+'FMP $ Jan21-Dec21'!AC3+'Lump Sum Estimate'!D21</f>
        <v>2382248.41</v>
      </c>
      <c r="E21" s="90">
        <f>'FMP $ Jan20-Jun20'!CM3+'FMP $ Jul20-Dec20'!CA3+'FMP $ Jan21-Dec21'!BN3+'FMP $ Jan21-Dec21'!CA3+'Lump Sum Estimate'!E21</f>
        <v>2380323.7300000004</v>
      </c>
      <c r="F21" s="31">
        <f t="shared" si="4"/>
        <v>4762572.1400000006</v>
      </c>
      <c r="G21" s="104"/>
      <c r="H21" s="16">
        <v>44470</v>
      </c>
      <c r="I21" s="26">
        <f>'FMP $ Jan20-Jun20'!AI4+'FMP $ Jul20-Dec20'!AC4+'FMP $ Jan21-Dec21'!P4+'FMP $ Jan21-Dec21'!AC4+'Lump Sum Estimate'!I21</f>
        <v>315663.74999999988</v>
      </c>
      <c r="J21" s="90">
        <f>'FMP $ Jan20-Jun20'!CM4+'FMP $ Jul20-Dec20'!CA4+'FMP $ Jan21-Dec21'!BN4+'FMP $ Jan21-Dec21'!CA4+'Lump Sum Estimate'!J21</f>
        <v>323970.54999999993</v>
      </c>
      <c r="K21" s="31">
        <f t="shared" si="3"/>
        <v>639634.29999999981</v>
      </c>
      <c r="L21" s="104"/>
      <c r="M21" s="86" t="s">
        <v>87</v>
      </c>
      <c r="N21" s="26">
        <f>D21+I21</f>
        <v>2697912.16</v>
      </c>
      <c r="O21" s="26">
        <f t="shared" ref="O21" si="13">E21+J21</f>
        <v>2704294.2800000003</v>
      </c>
      <c r="P21" s="31">
        <f t="shared" si="6"/>
        <v>5402206.4400000004</v>
      </c>
      <c r="Q21" s="93"/>
    </row>
    <row r="22" spans="2:17" s="20" customFormat="1" ht="17.25" x14ac:dyDescent="0.25">
      <c r="B22" s="157">
        <v>202111</v>
      </c>
      <c r="C22" s="15">
        <v>44501</v>
      </c>
      <c r="D22" s="25">
        <f>'FMP $ Jan20-Jun20'!AJ3+'FMP $ Jul20-Dec20'!AD3+'FMP $ Jan21-Dec21'!Q3+'FMP $ Jan21-Dec21'!AD3+'Lump Sum Estimate'!D22</f>
        <v>2127918.1900000004</v>
      </c>
      <c r="E22" s="89">
        <f>'FMP $ Jan20-Jun20'!CN3+'FMP $ Jul20-Dec20'!CB3+'FMP $ Jan21-Dec21'!BO3+'FMP $ Jan21-Dec21'!CB3+'Lump Sum Estimate'!E22</f>
        <v>2123793.89</v>
      </c>
      <c r="F22" s="30">
        <f t="shared" si="4"/>
        <v>4251712.08</v>
      </c>
      <c r="H22" s="15">
        <v>44501</v>
      </c>
      <c r="I22" s="25">
        <f>'FMP $ Jan20-Jun20'!AJ4+'FMP $ Jul20-Dec20'!AD4+'FMP $ Jan21-Dec21'!Q4+'FMP $ Jan21-Dec21'!AD4+'Lump Sum Estimate'!I22</f>
        <v>292863.57000000007</v>
      </c>
      <c r="J22" s="89">
        <f>'FMP $ Jan20-Jun20'!CN4+'FMP $ Jul20-Dec20'!CB4+'FMP $ Jan21-Dec21'!BO4+'FMP $ Jan21-Dec21'!CB4+'Lump Sum Estimate'!J22</f>
        <v>299307.71999999997</v>
      </c>
      <c r="K22" s="30">
        <f>SUM(I22:J22)</f>
        <v>592171.29</v>
      </c>
      <c r="M22" s="88" t="s">
        <v>91</v>
      </c>
      <c r="N22" s="25">
        <f t="shared" ref="N22:O22" si="14">I22+D22</f>
        <v>2420781.7600000007</v>
      </c>
      <c r="O22" s="25">
        <f t="shared" si="14"/>
        <v>2423101.6100000003</v>
      </c>
      <c r="P22" s="30">
        <f t="shared" si="6"/>
        <v>4843883.370000001</v>
      </c>
      <c r="Q22" s="93"/>
    </row>
    <row r="23" spans="2:17" s="20" customFormat="1" x14ac:dyDescent="0.25">
      <c r="B23" s="157">
        <v>202112</v>
      </c>
      <c r="C23" s="16">
        <v>44531</v>
      </c>
      <c r="D23" s="26">
        <f>'FMP $ Jan20-Jun20'!AK3+'FMP $ Jul20-Dec20'!AE3+'FMP $ Jan21-Dec21'!R3+'FMP $ Jan21-Dec21'!AE3+'Lump Sum Estimate'!D23</f>
        <v>2053442.4100000001</v>
      </c>
      <c r="E23" s="90">
        <f>'FMP $ Jan20-Jun20'!CO3+'FMP $ Jul20-Dec20'!CC3+'FMP $ Jan21-Dec21'!BP3+'FMP $ Jan21-Dec21'!CC3+'Lump Sum Estimate'!E23</f>
        <v>2061527.88</v>
      </c>
      <c r="F23" s="31">
        <f t="shared" si="4"/>
        <v>4114970.29</v>
      </c>
      <c r="G23" s="104"/>
      <c r="H23" s="16">
        <v>44531</v>
      </c>
      <c r="I23" s="26">
        <f>'FMP $ Jan20-Jun20'!AK4+'FMP $ Jul20-Dec20'!AE4+'FMP $ Jan21-Dec21'!R4+'FMP $ Jan21-Dec21'!AE4+'Lump Sum Estimate'!I23</f>
        <v>284970.64</v>
      </c>
      <c r="J23" s="90">
        <f>'FMP $ Jan20-Jun20'!CO4+'FMP $ Jul20-Dec20'!CC4+'FMP $ Jan21-Dec21'!BP4+'FMP $ Jan21-Dec21'!CC4+'Lump Sum Estimate'!J23</f>
        <v>292846.95</v>
      </c>
      <c r="K23" s="31">
        <f>SUM(I23:J23)</f>
        <v>577817.59000000008</v>
      </c>
      <c r="L23" s="104"/>
      <c r="M23" s="16">
        <v>44531</v>
      </c>
      <c r="N23" s="26">
        <f t="shared" ref="N23:O23" si="15">D23+I23</f>
        <v>2338413.0500000003</v>
      </c>
      <c r="O23" s="26">
        <f t="shared" si="15"/>
        <v>2354374.83</v>
      </c>
      <c r="P23" s="31">
        <f t="shared" si="6"/>
        <v>4692787.8800000008</v>
      </c>
      <c r="Q23" s="93"/>
    </row>
    <row r="24" spans="2:17" s="20" customFormat="1" ht="17.25" x14ac:dyDescent="0.25">
      <c r="B24" s="157">
        <v>202201</v>
      </c>
      <c r="C24" s="15">
        <v>44562</v>
      </c>
      <c r="D24" s="25">
        <f>'FMP $ Jan20-Jun20'!AL3+'FMP $ Jul20-Dec20'!AF3+'FMP $ Jan21-Dec21'!AF3+'FMP $ Jan22-Dec22'!G3+'FMP $ Jan22-Dec22'!U3+'Lump Sum Estimate'!D24</f>
        <v>2023017.0000000002</v>
      </c>
      <c r="E24" s="89">
        <f>'FMP $ Jan20-Jun20'!CP3+'FMP $ Jul20-Dec20'!CD3+'FMP $ Jan21-Dec21'!CD3+'FMP $ Jan22-Dec22'!AU3+'FMP $ Jan22-Dec22'!BI3+'Lump Sum Estimate'!E24</f>
        <v>2013838.2699999998</v>
      </c>
      <c r="F24" s="30">
        <f t="shared" si="4"/>
        <v>4036855.27</v>
      </c>
      <c r="G24" s="104"/>
      <c r="H24" s="15">
        <v>44562</v>
      </c>
      <c r="I24" s="25">
        <f>'FMP $ Jan20-Jun20'!AL4+'FMP $ Jul20-Dec20'!AF4+'FMP $ Jan21-Dec21'!AF4+'FMP $ Jan22-Dec22'!G4+'FMP $ Jan22-Dec22'!U4+'Lump Sum Estimate'!I24</f>
        <v>282978.8</v>
      </c>
      <c r="J24" s="89">
        <f>'FMP $ Jan20-Jun20'!CP4+'FMP $ Jul20-Dec20'!CD4+'FMP $ Jan21-Dec21'!CD4+'FMP $ Jan22-Dec22'!AU4+'FMP $ Jan22-Dec22'!BI4+'Lump Sum Estimate'!J24</f>
        <v>288108.53999999998</v>
      </c>
      <c r="K24" s="30">
        <f t="shared" ref="K24:K48" si="16">SUM(I24:J24)</f>
        <v>571087.34</v>
      </c>
      <c r="L24" s="104"/>
      <c r="M24" s="88" t="s">
        <v>109</v>
      </c>
      <c r="N24" s="25">
        <f t="shared" ref="N24" si="17">I24+D24</f>
        <v>2305995.8000000003</v>
      </c>
      <c r="O24" s="25">
        <f t="shared" ref="O24" si="18">J24+E24</f>
        <v>2301946.8099999996</v>
      </c>
      <c r="P24" s="30">
        <f t="shared" ref="P24:P47" si="19">SUM(N24:O24)</f>
        <v>4607942.6099999994</v>
      </c>
      <c r="Q24" s="93"/>
    </row>
    <row r="25" spans="2:17" s="20" customFormat="1" ht="16.5" customHeight="1" x14ac:dyDescent="0.25">
      <c r="B25" s="157">
        <v>202202</v>
      </c>
      <c r="C25" s="16">
        <v>44593</v>
      </c>
      <c r="D25" s="26">
        <f>'FMP $ Jan20-Jun20'!AM3+'FMP $ Jul20-Dec20'!AG3+'FMP $ Jan21-Dec21'!AG3+'FMP $ Jan22-Dec22'!H3+'FMP $ Jan22-Dec22'!V3+'Lump Sum Estimate'!D25</f>
        <v>1764585.65</v>
      </c>
      <c r="E25" s="90">
        <f>'FMP $ Jan20-Jun20'!CQ3+'FMP $ Jul20-Dec20'!CE3+'FMP $ Jan21-Dec21'!CE3+'FMP $ Jan22-Dec22'!AV3+'FMP $ Jan22-Dec22'!BJ3+'Lump Sum Estimate'!E25</f>
        <v>1751452.2499999998</v>
      </c>
      <c r="F25" s="31">
        <f t="shared" si="4"/>
        <v>3516037.8999999994</v>
      </c>
      <c r="G25" s="104"/>
      <c r="H25" s="16">
        <v>44593</v>
      </c>
      <c r="I25" s="26">
        <f>'FMP $ Jan20-Jun20'!AM4+'FMP $ Jul20-Dec20'!AG4+'FMP $ Jan21-Dec21'!AG4+'FMP $ Jan22-Dec22'!H4+'FMP $ Jan22-Dec22'!V4+'Lump Sum Estimate'!I25</f>
        <v>228022.84</v>
      </c>
      <c r="J25" s="90">
        <f>'FMP $ Jan20-Jun20'!CQ4+'FMP $ Jul20-Dec20'!CE4+'FMP $ Jan21-Dec21'!CE4+'FMP $ Jan22-Dec22'!AV4+'FMP $ Jan22-Dec22'!BJ4+'Lump Sum Estimate'!J25</f>
        <v>232018.99000000002</v>
      </c>
      <c r="K25" s="31">
        <f t="shared" si="16"/>
        <v>460041.83</v>
      </c>
      <c r="L25" s="104"/>
      <c r="M25" s="16">
        <v>44593</v>
      </c>
      <c r="N25" s="26">
        <f>D25+I25</f>
        <v>1992608.49</v>
      </c>
      <c r="O25" s="26">
        <f t="shared" ref="O25" si="20">E25+J25</f>
        <v>1983471.2399999998</v>
      </c>
      <c r="P25" s="31">
        <f t="shared" si="19"/>
        <v>3976079.7299999995</v>
      </c>
      <c r="Q25" s="93"/>
    </row>
    <row r="26" spans="2:17" s="20" customFormat="1" ht="17.25" x14ac:dyDescent="0.25">
      <c r="B26" s="157">
        <v>202203</v>
      </c>
      <c r="C26" s="15">
        <v>44621</v>
      </c>
      <c r="D26" s="25">
        <f>'FMP $ Jan20-Jun20'!AN3+'FMP $ Jul20-Dec20'!AH3+'FMP $ Jan21-Dec21'!AH3+'FMP $ Jan22-Dec22'!I3+'FMP $ Jan22-Dec22'!W3+'Lump Sum Estimate'!D26</f>
        <v>1521803.4599999997</v>
      </c>
      <c r="E26" s="89">
        <f>'FMP $ Jan20-Jun20'!CR3+'FMP $ Jul20-Dec20'!CF3+'FMP $ Jan21-Dec21'!CF3+'FMP $ Jan22-Dec22'!AW3+'FMP $ Jan22-Dec22'!BK3+'Lump Sum Estimate'!E26</f>
        <v>1515169.1299999994</v>
      </c>
      <c r="F26" s="30">
        <f t="shared" si="4"/>
        <v>3036972.5899999989</v>
      </c>
      <c r="G26" s="104"/>
      <c r="H26" s="15">
        <v>44621</v>
      </c>
      <c r="I26" s="25">
        <f>'FMP $ Jan20-Jun20'!AN4+'FMP $ Jul20-Dec20'!AH4+'FMP $ Jan21-Dec21'!AH4+'FMP $ Jan22-Dec22'!I4+'FMP $ Jan22-Dec22'!W4+'Lump Sum Estimate'!I26</f>
        <v>174542.82</v>
      </c>
      <c r="J26" s="89">
        <f>'FMP $ Jan20-Jun20'!CR4+'FMP $ Jul20-Dec20'!CF4+'FMP $ Jan21-Dec21'!CF4+'FMP $ Jan22-Dec22'!AW4+'FMP $ Jan22-Dec22'!BK4+'Lump Sum Estimate'!J26</f>
        <v>178052.16000000003</v>
      </c>
      <c r="K26" s="30">
        <f t="shared" si="16"/>
        <v>352594.98000000004</v>
      </c>
      <c r="L26" s="104"/>
      <c r="M26" s="88" t="s">
        <v>118</v>
      </c>
      <c r="N26" s="25">
        <f>I26+D26</f>
        <v>1696346.2799999998</v>
      </c>
      <c r="O26" s="25">
        <f t="shared" ref="O26" si="21">J26+E26</f>
        <v>1693221.2899999996</v>
      </c>
      <c r="P26" s="30">
        <f t="shared" si="19"/>
        <v>3389567.5699999994</v>
      </c>
      <c r="Q26" s="93"/>
    </row>
    <row r="27" spans="2:17" s="20" customFormat="1" ht="15.75" customHeight="1" x14ac:dyDescent="0.25">
      <c r="B27" s="157">
        <v>202204</v>
      </c>
      <c r="C27" s="16">
        <v>44652</v>
      </c>
      <c r="D27" s="26">
        <f>'FMP $ Jan20-Jun20'!AO3+'FMP $ Jul20-Dec20'!AI3+'FMP $ Jan21-Dec21'!AI3+'FMP $ Jan22-Dec22'!J3+'FMP $ Jan22-Dec22'!X3+'Lump Sum Estimate'!D27</f>
        <v>1781295.51</v>
      </c>
      <c r="E27" s="90">
        <f>'FMP $ Jan20-Jun20'!CS3+'FMP $ Jul20-Dec20'!CG3+'FMP $ Jan21-Dec21'!CG3+'FMP $ Jan22-Dec22'!AX3+'FMP $ Jan22-Dec22'!BL3+'Lump Sum Estimate'!E27</f>
        <v>1772403.9999999998</v>
      </c>
      <c r="F27" s="31">
        <f t="shared" si="4"/>
        <v>3553699.51</v>
      </c>
      <c r="G27" s="104"/>
      <c r="H27" s="16">
        <v>44652</v>
      </c>
      <c r="I27" s="26">
        <f>'FMP $ Jan20-Jun20'!AO4+'FMP $ Jul20-Dec20'!AI4+'FMP $ Jan21-Dec21'!AI4+'FMP $ Jan22-Dec22'!J4+'FMP $ Jan22-Dec22'!X4+'Lump Sum Estimate'!I27</f>
        <v>228497.87</v>
      </c>
      <c r="J27" s="90">
        <f>'FMP $ Jan20-Jun20'!CS4+'FMP $ Jul20-Dec20'!CG4+'FMP $ Jan21-Dec21'!CG4+'FMP $ Jan22-Dec22'!AX4+'FMP $ Jan22-Dec22'!BL4+'Lump Sum Estimate'!J27</f>
        <v>233625.58000000002</v>
      </c>
      <c r="K27" s="31">
        <f t="shared" si="16"/>
        <v>462123.45</v>
      </c>
      <c r="L27" s="104"/>
      <c r="M27" s="16">
        <v>44652</v>
      </c>
      <c r="N27" s="26">
        <f t="shared" ref="N27" si="22">D27+I27</f>
        <v>2009793.38</v>
      </c>
      <c r="O27" s="26">
        <f t="shared" ref="O27" si="23">E27+J27</f>
        <v>2006029.5799999998</v>
      </c>
      <c r="P27" s="31">
        <f t="shared" si="19"/>
        <v>4015822.96</v>
      </c>
      <c r="Q27" s="93"/>
    </row>
    <row r="28" spans="2:17" s="20" customFormat="1" x14ac:dyDescent="0.25">
      <c r="B28" s="157">
        <v>202205</v>
      </c>
      <c r="C28" s="15">
        <v>44682</v>
      </c>
      <c r="D28" s="25">
        <f>'FMP $ Jan20-Jun20'!AP3+'FMP $ Jul20-Dec20'!AJ3+'FMP $ Jan21-Dec21'!AJ3+'FMP $ Jan22-Dec22'!K3+'FMP $ Jan22-Dec22'!Y3+'Lump Sum Estimate'!D28</f>
        <v>1785484.4899999998</v>
      </c>
      <c r="E28" s="89">
        <f>'FMP $ Jan20-Jun20'!CT3+'FMP $ Jul20-Dec20'!CH3+'FMP $ Jan21-Dec21'!CH3+'FMP $ Jan22-Dec22'!AY3+'FMP $ Jan22-Dec22'!BM3+'Lump Sum Estimate'!E28</f>
        <v>1780866.2399999995</v>
      </c>
      <c r="F28" s="30">
        <f t="shared" si="4"/>
        <v>3566350.7299999995</v>
      </c>
      <c r="G28" s="104"/>
      <c r="H28" s="15">
        <v>44682</v>
      </c>
      <c r="I28" s="25">
        <f>'FMP $ Jan20-Jun20'!AP4+'FMP $ Jul20-Dec20'!AJ4+'FMP $ Jan21-Dec21'!AJ4+'FMP $ Jan22-Dec22'!K4+'FMP $ Jan22-Dec22'!Y4+'Lump Sum Estimate'!I28</f>
        <v>229195.96999999997</v>
      </c>
      <c r="J28" s="89">
        <f>'FMP $ Jan20-Jun20'!CT4+'FMP $ Jul20-Dec20'!CH4+'FMP $ Jan21-Dec21'!CH4+'FMP $ Jan22-Dec22'!AY4+'FMP $ Jan22-Dec22'!BM4+'Lump Sum Estimate'!J28</f>
        <v>234881.63999999998</v>
      </c>
      <c r="K28" s="30">
        <f t="shared" si="16"/>
        <v>464077.61</v>
      </c>
      <c r="L28" s="104"/>
      <c r="M28" s="15">
        <v>44682</v>
      </c>
      <c r="N28" s="25">
        <f t="shared" ref="N28" si="24">I28+D28</f>
        <v>2014680.4599999997</v>
      </c>
      <c r="O28" s="25">
        <f t="shared" ref="O28" si="25">J28+E28</f>
        <v>2015747.8799999994</v>
      </c>
      <c r="P28" s="30">
        <f t="shared" si="19"/>
        <v>4030428.3399999989</v>
      </c>
      <c r="Q28" s="93"/>
    </row>
    <row r="29" spans="2:17" s="20" customFormat="1" x14ac:dyDescent="0.25">
      <c r="B29" s="157">
        <v>202206</v>
      </c>
      <c r="C29" s="16">
        <v>44713</v>
      </c>
      <c r="D29" s="26">
        <f>'FMP $ Jan20-Jun20'!AQ3+'FMP $ Jul20-Dec20'!AK3+'FMP $ Jan21-Dec21'!AK3+'FMP $ Jan22-Dec22'!L3+'FMP $ Jan22-Dec22'!Z3+'Lump Sum Estimate'!D29</f>
        <v>1781507.7000000002</v>
      </c>
      <c r="E29" s="90">
        <f>'FMP $ Jan20-Jun20'!CU3+'FMP $ Jul20-Dec20'!CI3+'FMP $ Jan21-Dec21'!CI3+'FMP $ Jan22-Dec22'!AZ3+'FMP $ Jan22-Dec22'!BN3+'Lump Sum Estimate'!E29</f>
        <v>1776924.21</v>
      </c>
      <c r="F29" s="31">
        <f t="shared" si="4"/>
        <v>3558431.91</v>
      </c>
      <c r="G29" s="104"/>
      <c r="H29" s="16">
        <v>44713</v>
      </c>
      <c r="I29" s="26">
        <f>'FMP $ Jan20-Jun20'!AQ4+'FMP $ Jul20-Dec20'!AK4+'FMP $ Jan21-Dec21'!AK4+'FMP $ Jan22-Dec22'!L4+'FMP $ Jan22-Dec22'!Z4+'Lump Sum Estimate'!I29</f>
        <v>228193.58</v>
      </c>
      <c r="J29" s="90">
        <f>'FMP $ Jan20-Jun20'!CU4+'FMP $ Jul20-Dec20'!CI4+'FMP $ Jan21-Dec21'!CI4+'FMP $ Jan22-Dec22'!AZ4+'FMP $ Jan22-Dec22'!BN4+'Lump Sum Estimate'!J29</f>
        <v>233444.28</v>
      </c>
      <c r="K29" s="31">
        <f t="shared" si="16"/>
        <v>461637.86</v>
      </c>
      <c r="L29" s="104"/>
      <c r="M29" s="16">
        <v>44713</v>
      </c>
      <c r="N29" s="26">
        <f t="shared" ref="N29" si="26">D29+I29</f>
        <v>2009701.2800000003</v>
      </c>
      <c r="O29" s="26">
        <f t="shared" ref="O29" si="27">E29+J29</f>
        <v>2010368.49</v>
      </c>
      <c r="P29" s="31">
        <f t="shared" si="19"/>
        <v>4020069.7700000005</v>
      </c>
      <c r="Q29" s="93"/>
    </row>
    <row r="30" spans="2:17" s="156" customFormat="1" ht="17.25" x14ac:dyDescent="0.25">
      <c r="B30" s="157" t="s">
        <v>128</v>
      </c>
      <c r="C30" s="15" t="s">
        <v>127</v>
      </c>
      <c r="D30" s="25">
        <f>+'FMP $ Jan22-Dec22'!M3+'FMP $ Jan22-Dec22'!AA3+'FMP $ Jan22-Dec22'!M17+'FMP $ Jan22-Dec22'!AA17</f>
        <v>939661.38999999966</v>
      </c>
      <c r="E30" s="89">
        <f>+'FMP $ Jan22-Dec22'!BA3+'FMP $ Jan22-Dec22'!BO3+'FMP $ Jan22-Dec22'!BA17+'FMP $ Jan22-Dec22'!BO17</f>
        <v>936805.96</v>
      </c>
      <c r="F30" s="30">
        <f t="shared" si="4"/>
        <v>1876467.3499999996</v>
      </c>
      <c r="G30" s="174"/>
      <c r="H30" s="15" t="s">
        <v>127</v>
      </c>
      <c r="I30" s="25">
        <f>+'FMP $ Jan22-Dec22'!M4+'FMP $ Jan22-Dec22'!AA4+'FMP $ Jan22-Dec22'!M18+'FMP $ Jan22-Dec22'!AA18</f>
        <v>85001.97</v>
      </c>
      <c r="J30" s="89">
        <f>+'FMP $ Jan22-Dec22'!BA4+'FMP $ Jan22-Dec22'!BO4+'FMP $ Jan22-Dec22'!BA18+'FMP $ Jan22-Dec22'!BO18</f>
        <v>86564.179999999964</v>
      </c>
      <c r="K30" s="30">
        <f t="shared" si="16"/>
        <v>171566.14999999997</v>
      </c>
      <c r="L30" s="174"/>
      <c r="M30" s="15" t="s">
        <v>129</v>
      </c>
      <c r="N30" s="25">
        <f t="shared" ref="N30" si="28">I30+D30</f>
        <v>1024663.3599999996</v>
      </c>
      <c r="O30" s="25">
        <f t="shared" ref="O30" si="29">J30+E30</f>
        <v>1023370.1399999999</v>
      </c>
      <c r="P30" s="30">
        <f t="shared" ref="P30" si="30">SUM(N30:O30)</f>
        <v>2048033.4999999995</v>
      </c>
      <c r="Q30" s="93"/>
    </row>
    <row r="31" spans="2:17" s="20" customFormat="1" x14ac:dyDescent="0.25">
      <c r="B31" s="157">
        <v>202207</v>
      </c>
      <c r="C31" s="16">
        <v>44743</v>
      </c>
      <c r="D31" s="26">
        <f>'FMP $ Jan20-Jun20'!AR3+'FMP $ Jul20-Dec20'!AL3+'FMP $ Jan21-Dec21'!AL3+'FMP $ Jan22-Dec22'!N3+'FMP $ Jan22-Dec22'!N17+'FMP $ Jan22-Dec22'!AB3+'FMP $ Jan22-Dec22'!AB17+'Lump Sum Estimate'!D30</f>
        <v>2729405.77</v>
      </c>
      <c r="E31" s="90">
        <f>'FMP $ Jan20-Jun20'!CV3+'FMP $ Jul20-Dec20'!CJ3+'FMP $ Jan21-Dec21'!CJ3+'FMP $ Jan22-Dec22'!BB3+'FMP $ Jan22-Dec22'!BB17+'FMP $ Jan22-Dec22'!BP3+'FMP $ Jan22-Dec22'!BP17+'Lump Sum Estimate'!E30</f>
        <v>2728119.26</v>
      </c>
      <c r="F31" s="31">
        <f t="shared" si="4"/>
        <v>5457525.0299999993</v>
      </c>
      <c r="G31" s="104"/>
      <c r="H31" s="16">
        <v>44743</v>
      </c>
      <c r="I31" s="26">
        <f>'FMP $ Jan20-Jun20'!AR4+'FMP $ Jul20-Dec20'!AL4+'FMP $ Jan21-Dec21'!AL4+'FMP $ Jan22-Dec22'!N4+'FMP $ Jan22-Dec22'!AB4+'FMP $ Jan22-Dec22'!N18+'FMP $ Jan22-Dec22'!AB18+'Lump Sum Estimate'!I30</f>
        <v>312032.39999999997</v>
      </c>
      <c r="J31" s="90">
        <f>'FMP $ Jan20-Jun20'!CV4+'FMP $ Jul20-Dec20'!CJ4+'FMP $ Jan21-Dec21'!CJ4+'FMP $ Jan22-Dec22'!BB4+'FMP $ Jan22-Dec22'!BP4+'FMP $ Jan22-Dec22'!BB18+'FMP $ Jan22-Dec22'!BP18+'Lump Sum Estimate'!J30</f>
        <v>319862.19</v>
      </c>
      <c r="K31" s="31">
        <f t="shared" si="16"/>
        <v>631894.59</v>
      </c>
      <c r="L31" s="104"/>
      <c r="M31" s="16">
        <v>44743</v>
      </c>
      <c r="N31" s="26">
        <f t="shared" ref="N31" si="31">I31+D31</f>
        <v>3041438.17</v>
      </c>
      <c r="O31" s="26">
        <f t="shared" ref="O31" si="32">J31+E31</f>
        <v>3047981.4499999997</v>
      </c>
      <c r="P31" s="31">
        <f t="shared" si="19"/>
        <v>6089419.6199999992</v>
      </c>
      <c r="Q31" s="93"/>
    </row>
    <row r="32" spans="2:17" s="20" customFormat="1" ht="17.25" x14ac:dyDescent="0.25">
      <c r="B32" s="157">
        <v>202208</v>
      </c>
      <c r="C32" s="15">
        <v>44774</v>
      </c>
      <c r="D32" s="25">
        <f>'FMP $ Jan20-Jun20'!AS3+'FMP $ Jul20-Dec20'!AM3+'FMP $ Jan21-Dec21'!AM3+'FMP $ Jan22-Dec22'!O3+'FMP $ Jan22-Dec22'!O17+'FMP $ Jan22-Dec22'!AC3+'FMP $ Jan22-Dec22'!AC17+'Lump Sum Estimate'!D31</f>
        <v>4608671.5300000012</v>
      </c>
      <c r="E32" s="89">
        <f>'FMP $ Jan20-Jun20'!CW3+'FMP $ Jul20-Dec20'!CK3+'FMP $ Jan21-Dec21'!CK3+'FMP $ Jan22-Dec22'!BC3+'FMP $ Jan22-Dec22'!BC17+'FMP $ Jan22-Dec22'!BQ3+'FMP $ Jan22-Dec22'!BQ17+'Lump Sum Estimate'!E31</f>
        <v>4602002.4400000004</v>
      </c>
      <c r="F32" s="30">
        <f t="shared" si="4"/>
        <v>9210673.9700000025</v>
      </c>
      <c r="G32" s="104"/>
      <c r="H32" s="15">
        <v>44774</v>
      </c>
      <c r="I32" s="25">
        <f>'FMP $ Jan20-Jun20'!AS4+'FMP $ Jul20-Dec20'!AM4+'FMP $ Jan21-Dec21'!AM4+'FMP $ Jan22-Dec22'!O4+'FMP $ Jan22-Dec22'!AC4+'FMP $ Jan22-Dec22'!O18+'FMP $ Jan22-Dec22'!AC18+'Lump Sum Estimate'!I31</f>
        <v>482848.65</v>
      </c>
      <c r="J32" s="89">
        <f>'FMP $ Jan20-Jun20'!CW4+'FMP $ Jul20-Dec20'!CK4+'FMP $ Jan21-Dec21'!CK4+'FMP $ Jan22-Dec22'!BC4+'FMP $ Jan22-Dec22'!BQ4+'FMP $ Jan22-Dec22'!BC18+'FMP $ Jan22-Dec22'!BQ18+'Lump Sum Estimate'!J31</f>
        <v>492931.58999999997</v>
      </c>
      <c r="K32" s="30">
        <f t="shared" si="16"/>
        <v>975780.24</v>
      </c>
      <c r="L32" s="104"/>
      <c r="M32" s="88" t="s">
        <v>133</v>
      </c>
      <c r="N32" s="25">
        <f t="shared" ref="N32" si="33">D32+I32</f>
        <v>5091520.1800000016</v>
      </c>
      <c r="O32" s="25">
        <f t="shared" ref="O32" si="34">E32+J32</f>
        <v>5094934.03</v>
      </c>
      <c r="P32" s="30">
        <f t="shared" si="19"/>
        <v>10186454.210000001</v>
      </c>
      <c r="Q32" s="93"/>
    </row>
    <row r="33" spans="2:17" s="20" customFormat="1" ht="17.25" x14ac:dyDescent="0.25">
      <c r="B33" s="157">
        <v>202209</v>
      </c>
      <c r="C33" s="16">
        <v>44805</v>
      </c>
      <c r="D33" s="26">
        <f>'FMP $ Jan20-Jun20'!AT3+'FMP $ Jul20-Dec20'!AN3+'FMP $ Jan21-Dec21'!AN3+'FMP $ Jan22-Dec22'!P3+'FMP $ Jan22-Dec22'!P17+'FMP $ Jan22-Dec22'!AD3+'FMP $ Jan22-Dec22'!AD17+'Lump Sum Estimate'!D32</f>
        <v>4620903.3200000012</v>
      </c>
      <c r="E33" s="90">
        <f>'FMP $ Jan20-Jun20'!CX3+'FMP $ Jul20-Dec20'!CL3+'FMP $ Jan21-Dec21'!CL3+'FMP $ Jan22-Dec22'!BD3+'FMP $ Jan22-Dec22'!BD17+'FMP $ Jan22-Dec22'!BR3+'FMP $ Jan22-Dec22'!BR17+'Lump Sum Estimate'!E32</f>
        <v>4619542.9799999995</v>
      </c>
      <c r="F33" s="31">
        <f t="shared" si="4"/>
        <v>9240446.3000000007</v>
      </c>
      <c r="G33" s="104"/>
      <c r="H33" s="16">
        <v>44805</v>
      </c>
      <c r="I33" s="26">
        <f>'FMP $ Jan20-Jun20'!AT4+'FMP $ Jul20-Dec20'!AN4+'FMP $ Jan21-Dec21'!AN4+'FMP $ Jan22-Dec22'!P4+'FMP $ Jan22-Dec22'!AD4+'FMP $ Jan22-Dec22'!P18+'FMP $ Jan22-Dec22'!AD18+'Lump Sum Estimate'!I32</f>
        <v>481442.96999999991</v>
      </c>
      <c r="J33" s="90">
        <f>'FMP $ Jan20-Jun20'!CX4+'FMP $ Jul20-Dec20'!CL4+'FMP $ Jan21-Dec21'!CL4+'FMP $ Jan22-Dec22'!BD4+'FMP $ Jan22-Dec22'!BR4+'FMP $ Jan22-Dec22'!BD18+'FMP $ Jan22-Dec22'!BR18+'Lump Sum Estimate'!J32</f>
        <v>492297.16000000003</v>
      </c>
      <c r="K33" s="31">
        <f t="shared" si="16"/>
        <v>973740.12999999989</v>
      </c>
      <c r="L33" s="104"/>
      <c r="M33" s="86" t="s">
        <v>136</v>
      </c>
      <c r="N33" s="26">
        <f t="shared" ref="N33" si="35">I33+D33</f>
        <v>5102346.290000001</v>
      </c>
      <c r="O33" s="26">
        <f t="shared" ref="O33" si="36">J33+E33</f>
        <v>5111840.1399999997</v>
      </c>
      <c r="P33" s="31">
        <f t="shared" si="19"/>
        <v>10214186.43</v>
      </c>
      <c r="Q33" s="93"/>
    </row>
    <row r="34" spans="2:17" s="20" customFormat="1" ht="17.25" x14ac:dyDescent="0.25">
      <c r="B34" s="157">
        <v>202210</v>
      </c>
      <c r="C34" s="15">
        <v>44835</v>
      </c>
      <c r="D34" s="25">
        <f>'FMP $ Jan20-Jun20'!AU3+'FMP $ Jul20-Dec20'!AO3+'FMP $ Jan21-Dec21'!AO3+'FMP $ Jan22-Dec22'!Q3+'FMP $ Jan22-Dec22'!Q17+'FMP $ Jan22-Dec22'!AE3+'FMP $ Jan22-Dec22'!AE17+'Lump Sum Estimate'!D33</f>
        <v>3688667.9299999997</v>
      </c>
      <c r="E34" s="89">
        <f>'FMP $ Jan20-Jun20'!CY3+'FMP $ Jul20-Dec20'!CM3+'FMP $ Jan21-Dec21'!CM3+'FMP $ Jan22-Dec22'!BE3+'FMP $ Jan22-Dec22'!BE17+'FMP $ Jan22-Dec22'!BS3+'FMP $ Jan22-Dec22'!BS17+'Lump Sum Estimate'!E33</f>
        <v>3700036.6399999997</v>
      </c>
      <c r="F34" s="30">
        <f t="shared" si="4"/>
        <v>7388704.5699999994</v>
      </c>
      <c r="G34" s="104"/>
      <c r="H34" s="15">
        <v>44835</v>
      </c>
      <c r="I34" s="25">
        <f>'FMP $ Jan20-Jun20'!AU4+'FMP $ Jul20-Dec20'!AO4+'FMP $ Jan21-Dec21'!AO4+'FMP $ Jan22-Dec22'!Q4+'FMP $ Jan22-Dec22'!AE4+'FMP $ Jan22-Dec22'!Q18+'FMP $ Jan22-Dec22'!AE18+'Lump Sum Estimate'!I33</f>
        <v>395569.38</v>
      </c>
      <c r="J34" s="89">
        <f>'FMP $ Jan20-Jun20'!CY4+'FMP $ Jul20-Dec20'!CM4+'FMP $ Jan21-Dec21'!CM4+'FMP $ Jan22-Dec22'!BE4+'FMP $ Jan22-Dec22'!BS4+'FMP $ Jan22-Dec22'!BE18+'FMP $ Jan22-Dec22'!BS18+'Lump Sum Estimate'!J33</f>
        <v>405584.52</v>
      </c>
      <c r="K34" s="30">
        <f t="shared" si="16"/>
        <v>801153.9</v>
      </c>
      <c r="L34" s="104"/>
      <c r="M34" s="88" t="s">
        <v>137</v>
      </c>
      <c r="N34" s="25">
        <f t="shared" ref="N34" si="37">D34+I34</f>
        <v>4084237.3099999996</v>
      </c>
      <c r="O34" s="25">
        <f t="shared" ref="O34" si="38">E34+J34</f>
        <v>4105621.1599999997</v>
      </c>
      <c r="P34" s="30">
        <f t="shared" si="19"/>
        <v>8189858.4699999988</v>
      </c>
      <c r="Q34" s="93"/>
    </row>
    <row r="35" spans="2:17" s="153" customFormat="1" x14ac:dyDescent="0.25">
      <c r="B35" s="159">
        <v>202211</v>
      </c>
      <c r="C35" s="16">
        <v>44866</v>
      </c>
      <c r="D35" s="26">
        <f>'FMP $ Jan20-Jun20'!AV3+'FMP $ Jul20-Dec20'!AP3+'FMP $ Jan21-Dec21'!AP3+'FMP $ Jan22-Dec22'!R3+'FMP $ Jan22-Dec22'!R17+'FMP $ Jan22-Dec22'!AF3+'FMP $ Jan22-Dec22'!AF17+'Lump Sum Estimate'!D34</f>
        <v>2749101.1</v>
      </c>
      <c r="E35" s="90">
        <f>'FMP $ Jan20-Jun20'!CZ3+'FMP $ Jul20-Dec20'!CN3+'FMP $ Jan21-Dec21'!CN3+'FMP $ Jan22-Dec22'!BF3+'FMP $ Jan22-Dec22'!BF17+'FMP $ Jan22-Dec22'!BT3+'FMP $ Jan22-Dec22'!BT17+'Lump Sum Estimate'!E34</f>
        <v>2766574.5599999996</v>
      </c>
      <c r="F35" s="31">
        <f t="shared" si="4"/>
        <v>5515675.6600000001</v>
      </c>
      <c r="G35" s="152"/>
      <c r="H35" s="16">
        <v>44866</v>
      </c>
      <c r="I35" s="26">
        <f>'FMP $ Jan20-Jun20'!AV4+'FMP $ Jul20-Dec20'!AP4+'FMP $ Jan21-Dec21'!AP4+'FMP $ Jan22-Dec22'!R4+'FMP $ Jan22-Dec22'!AF4+'FMP $ Jan22-Dec22'!R18+'FMP $ Jan22-Dec22'!AF18+'Lump Sum Estimate'!I34</f>
        <v>309570.26</v>
      </c>
      <c r="J35" s="90">
        <f>'FMP $ Jan20-Jun20'!CZ4+'FMP $ Jul20-Dec20'!CN4+'FMP $ Jan21-Dec21'!CN4+'FMP $ Jan22-Dec22'!BF4+'FMP $ Jan22-Dec22'!BT4+'FMP $ Jan22-Dec22'!BF18+'FMP $ Jan22-Dec22'!BT18+'Lump Sum Estimate'!J34</f>
        <v>319087.94</v>
      </c>
      <c r="K35" s="31">
        <f t="shared" si="16"/>
        <v>628658.19999999995</v>
      </c>
      <c r="L35" s="152"/>
      <c r="M35" s="16">
        <v>44866</v>
      </c>
      <c r="N35" s="26">
        <f>I35+D35</f>
        <v>3058671.3600000003</v>
      </c>
      <c r="O35" s="26">
        <f t="shared" ref="O35" si="39">J35+E35</f>
        <v>3085662.4999999995</v>
      </c>
      <c r="P35" s="31">
        <f t="shared" si="19"/>
        <v>6144333.8599999994</v>
      </c>
      <c r="Q35" s="93"/>
    </row>
    <row r="36" spans="2:17" s="20" customFormat="1" x14ac:dyDescent="0.25">
      <c r="B36" s="157">
        <v>202212</v>
      </c>
      <c r="C36" s="15">
        <v>44896</v>
      </c>
      <c r="D36" s="25">
        <f>'FMP $ Jan20-Jun20'!AW3+'FMP $ Jul20-Dec20'!AQ3+'FMP $ Jan21-Dec21'!AQ3+'FMP $ Jan22-Dec22'!S3+'FMP $ Jan22-Dec22'!S17+'FMP $ Jan22-Dec22'!AG3+'FMP $ Jan22-Dec22'!AG17+'Lump Sum Estimate'!D35</f>
        <v>2716402.1999999997</v>
      </c>
      <c r="E36" s="89">
        <f>'FMP $ Jan20-Jun20'!DA3+'FMP $ Jul20-Dec20'!CO3+'FMP $ Jan21-Dec21'!CO3+'FMP $ Jan22-Dec22'!BG3+'FMP $ Jan22-Dec22'!BG17+'FMP $ Jan22-Dec22'!BU3+'FMP $ Jan22-Dec22'!BU17+'Lump Sum Estimate'!E35</f>
        <v>2758230.87</v>
      </c>
      <c r="F36" s="30">
        <f>SUM(D36:E36)</f>
        <v>5474633.0700000003</v>
      </c>
      <c r="G36" s="104"/>
      <c r="H36" s="15">
        <v>44896</v>
      </c>
      <c r="I36" s="25">
        <f>'FMP $ Jan20-Jun20'!AW4+'FMP $ Jul20-Dec20'!AQ4+'FMP $ Jan21-Dec21'!AQ4+'FMP $ Jan22-Dec22'!S4+'FMP $ Jan22-Dec22'!AG4+'FMP $ Jan22-Dec22'!S18+'FMP $ Jan22-Dec22'!AG18+'Lump Sum Estimate'!I35</f>
        <v>308590.45</v>
      </c>
      <c r="J36" s="89">
        <f>'FMP $ Jan20-Jun20'!DA4+'FMP $ Jul20-Dec20'!CO4+'FMP $ Jan21-Dec21'!CO4+'FMP $ Jan22-Dec22'!BG4+'FMP $ Jan22-Dec22'!BU4+'FMP $ Jan22-Dec22'!BG18+'FMP $ Jan22-Dec22'!BU18+'Lump Sum Estimate'!J35</f>
        <v>318922.05</v>
      </c>
      <c r="K36" s="30">
        <f>SUM(I36:J36)</f>
        <v>627512.5</v>
      </c>
      <c r="L36" s="104"/>
      <c r="M36" s="15">
        <v>44896</v>
      </c>
      <c r="N36" s="25">
        <f t="shared" ref="N36" si="40">D36+I36</f>
        <v>3024992.65</v>
      </c>
      <c r="O36" s="25">
        <f t="shared" ref="O36" si="41">E36+J36</f>
        <v>3077152.92</v>
      </c>
      <c r="P36" s="30">
        <f t="shared" ref="P36:P48" si="42">SUM(N36:O36)</f>
        <v>6102145.5700000003</v>
      </c>
      <c r="Q36" s="93"/>
    </row>
    <row r="37" spans="2:17" s="20" customFormat="1" ht="17.25" x14ac:dyDescent="0.25">
      <c r="B37" s="157">
        <v>202301</v>
      </c>
      <c r="C37" s="16">
        <v>44927</v>
      </c>
      <c r="D37" s="26">
        <f>'FMP $ Jan20-Jun20'!AX3+'FMP $ Jul20-Dec20'!AR3+'FMP $ Jan21-Dec21'!AR3+'FMP $ Jan22-Dec22'!AH3+'FMP $ Jan22-Dec22'!AH17+'FMP $ Jan23-Dec23'!G3+'FMP $ Jan23-Dec23'!T3+'Lump Sum Estimate'!D36</f>
        <v>2753550.44</v>
      </c>
      <c r="E37" s="90">
        <f>'FMP $ Jan20-Jun20'!DB3+'FMP $ Jul20-Dec20'!CP3+'FMP $ Jan21-Dec21'!CP3+'FMP $ Jan22-Dec22'!BV3+'FMP $ Jan22-Dec22'!BV17+'FMP $ Jan23-Dec23'!AG3+'FMP $ Jan23-Dec23'!AT3+'Lump Sum Estimate'!E36</f>
        <v>2759785.5999999996</v>
      </c>
      <c r="F37" s="31">
        <f t="shared" si="4"/>
        <v>5513336.0399999991</v>
      </c>
      <c r="G37" s="104"/>
      <c r="H37" s="16">
        <v>44927</v>
      </c>
      <c r="I37" s="26">
        <f>'FMP $ Jan20-Jun20'!AX4+'FMP $ Jul20-Dec20'!AR4+'FMP $ Jan21-Dec21'!AR4+'FMP $ Jan22-Dec22'!AH4+'FMP $ Jan22-Dec22'!AH18+'FMP $ Jan23-Dec23'!G4+'FMP $ Jan23-Dec23'!T4+'Lump Sum Estimate'!I36</f>
        <v>242013.83000000002</v>
      </c>
      <c r="J37" s="90">
        <f>'FMP $ Jan20-Jun20'!DB4+'FMP $ Jul20-Dec20'!CP4+'FMP $ Jan21-Dec21'!CP4+'FMP $ Jan22-Dec22'!BV4+'FMP $ Jan22-Dec22'!BV18+'FMP $ Jan23-Dec23'!AG4+'FMP $ Jan23-Dec23'!AT4+'Lump Sum Estimate'!J36</f>
        <v>249599.50999999998</v>
      </c>
      <c r="K37" s="31">
        <f t="shared" si="16"/>
        <v>491613.33999999997</v>
      </c>
      <c r="L37" s="104"/>
      <c r="M37" s="86" t="s">
        <v>147</v>
      </c>
      <c r="N37" s="26">
        <f>I37+D37</f>
        <v>2995564.27</v>
      </c>
      <c r="O37" s="26">
        <f>J37+E37</f>
        <v>3009385.1099999994</v>
      </c>
      <c r="P37" s="31">
        <f t="shared" si="19"/>
        <v>6004949.379999999</v>
      </c>
      <c r="Q37" s="93"/>
    </row>
    <row r="38" spans="2:17" s="20" customFormat="1" ht="17.25" x14ac:dyDescent="0.25">
      <c r="B38" s="159">
        <v>202302</v>
      </c>
      <c r="C38" s="15">
        <v>44958</v>
      </c>
      <c r="D38" s="25">
        <f>'FMP $ Jan20-Jun20'!AY3+'FMP $ Jul20-Dec20'!AS3+'FMP $ Jan21-Dec21'!AS3+'FMP $ Jan22-Dec22'!AI3+'FMP $ Jan22-Dec22'!AI17+'FMP $ Jan23-Dec23'!H3+'FMP $ Jan23-Dec23'!U3+'Lump Sum Estimate'!D37</f>
        <v>2784974.4300000006</v>
      </c>
      <c r="E38" s="89">
        <f>'FMP $ Jan20-Jun20'!DC3+'FMP $ Jul20-Dec20'!CQ3+'FMP $ Jan21-Dec21'!CQ3+'FMP $ Jan22-Dec22'!BW3+'FMP $ Jan22-Dec22'!BW17+'FMP $ Jan23-Dec23'!AH3+'FMP $ Jan23-Dec23'!AU3+'Lump Sum Estimate'!E37</f>
        <v>2789266.28</v>
      </c>
      <c r="F38" s="30">
        <f t="shared" si="4"/>
        <v>5574240.7100000009</v>
      </c>
      <c r="G38" s="104"/>
      <c r="H38" s="15">
        <v>44958</v>
      </c>
      <c r="I38" s="25">
        <f>'FMP $ Jan20-Jun20'!AY4+'FMP $ Jul20-Dec20'!AS4+'FMP $ Jan21-Dec21'!AS4+'FMP $ Jan22-Dec22'!AI4+'FMP $ Jan22-Dec22'!AI18+'FMP $ Jan23-Dec23'!H4+'FMP $ Jan23-Dec23'!U4+'Lump Sum Estimate'!I37</f>
        <v>242847.86</v>
      </c>
      <c r="J38" s="89">
        <f>'FMP $ Jan20-Jun20'!DC4+'FMP $ Jul20-Dec20'!CQ4+'FMP $ Jan21-Dec21'!CQ4+'FMP $ Jan22-Dec22'!BW4+'FMP $ Jan22-Dec22'!BW18+'FMP $ Jan23-Dec23'!AH4+'FMP $ Jan23-Dec23'!AU4+'Lump Sum Estimate'!J37</f>
        <v>250543.66000000003</v>
      </c>
      <c r="K38" s="30">
        <f t="shared" si="16"/>
        <v>493391.52</v>
      </c>
      <c r="L38" s="104"/>
      <c r="M38" s="88" t="s">
        <v>148</v>
      </c>
      <c r="N38" s="25">
        <f>D38+I38</f>
        <v>3027822.2900000005</v>
      </c>
      <c r="O38" s="25">
        <f t="shared" ref="O38" si="43">E38+J38</f>
        <v>3039809.94</v>
      </c>
      <c r="P38" s="30">
        <f t="shared" si="42"/>
        <v>6067632.2300000004</v>
      </c>
      <c r="Q38" s="93"/>
    </row>
    <row r="39" spans="2:17" s="20" customFormat="1" ht="17.25" x14ac:dyDescent="0.25">
      <c r="B39" s="157">
        <v>202303</v>
      </c>
      <c r="C39" s="16">
        <v>44986</v>
      </c>
      <c r="D39" s="26">
        <f>'FMP $ Jan20-Jun20'!AZ3+'FMP $ Jul20-Dec20'!AT3+'FMP $ Jan21-Dec21'!AT3+'FMP $ Jan22-Dec22'!AJ3+'FMP $ Jan22-Dec22'!AJ17+'FMP $ Jan23-Dec23'!I3+'FMP $ Jan23-Dec23'!V3+'Lump Sum Estimate'!D38</f>
        <v>2825968</v>
      </c>
      <c r="E39" s="90">
        <f>'FMP $ Jan20-Jun20'!DD3+'FMP $ Jul20-Dec20'!CR3+'FMP $ Jan21-Dec21'!CR3+'FMP $ Jan22-Dec22'!BX3+'FMP $ Jan22-Dec22'!BX17+'FMP $ Jan23-Dec23'!AI3+'FMP $ Jan23-Dec23'!AV3+'Lump Sum Estimate'!E38</f>
        <v>2802977.95</v>
      </c>
      <c r="F39" s="31">
        <f t="shared" si="4"/>
        <v>5628945.9500000002</v>
      </c>
      <c r="G39" s="104"/>
      <c r="H39" s="16">
        <v>44986</v>
      </c>
      <c r="I39" s="26">
        <f>'FMP $ Jan20-Jun20'!AZ4+'FMP $ Jul20-Dec20'!AT4+'FMP $ Jan21-Dec21'!AT4+'FMP $ Jan22-Dec22'!AJ4+'FMP $ Jan22-Dec22'!AJ18+'FMP $ Jan23-Dec23'!I4+'FMP $ Jan23-Dec23'!V4+'Lump Sum Estimate'!I38</f>
        <v>233236.45999999996</v>
      </c>
      <c r="J39" s="90">
        <f>'FMP $ Jan20-Jun20'!DD4+'FMP $ Jul20-Dec20'!CR4+'FMP $ Jan21-Dec21'!CR4+'FMP $ Jan22-Dec22'!BX4+'FMP $ Jan22-Dec22'!BX18+'FMP $ Jan23-Dec23'!AI4+'FMP $ Jan23-Dec23'!AV4+'Lump Sum Estimate'!J38</f>
        <v>242237.27</v>
      </c>
      <c r="K39" s="31">
        <f t="shared" si="16"/>
        <v>475473.73</v>
      </c>
      <c r="L39" s="104"/>
      <c r="M39" s="86" t="s">
        <v>149</v>
      </c>
      <c r="N39" s="26">
        <f t="shared" ref="N39" si="44">I39+D39</f>
        <v>3059204.46</v>
      </c>
      <c r="O39" s="26">
        <f t="shared" ref="O39" si="45">J39+E39</f>
        <v>3045215.22</v>
      </c>
      <c r="P39" s="31">
        <f t="shared" si="19"/>
        <v>6104419.6799999997</v>
      </c>
      <c r="Q39" s="93"/>
    </row>
    <row r="40" spans="2:17" s="20" customFormat="1" ht="17.25" x14ac:dyDescent="0.25">
      <c r="B40" s="157">
        <v>202304</v>
      </c>
      <c r="C40" s="15">
        <v>45017</v>
      </c>
      <c r="D40" s="25">
        <f>'FMP $ Jan20-Jun20'!BA3+'FMP $ Jul20-Dec20'!AU3+'FMP $ Jan21-Dec21'!AU3+'FMP $ Jan22-Dec22'!AK3+'FMP $ Jan22-Dec22'!AK17+'FMP $ Jan23-Dec23'!J3+'Lump Sum Estimate'!D39</f>
        <v>2568804.3000000003</v>
      </c>
      <c r="E40" s="89">
        <f>'FMP $ Jan20-Jun20'!DE3+'FMP $ Jul20-Dec20'!CS3+'FMP $ Jan21-Dec21'!CS3+'FMP $ Jan22-Dec22'!BY3+'FMP $ Jan22-Dec22'!BY17+'FMP $ Jan23-Dec23'!AJ3+'FMP $ Jan23-Dec23'!AW3+'Lump Sum Estimate'!E39</f>
        <v>2559600.14</v>
      </c>
      <c r="F40" s="30">
        <f t="shared" si="4"/>
        <v>5128404.4400000004</v>
      </c>
      <c r="G40" s="104"/>
      <c r="H40" s="15">
        <v>45017</v>
      </c>
      <c r="I40" s="25">
        <f>'FMP $ Jan20-Jun20'!BA4+'FMP $ Jul20-Dec20'!AU4+'FMP $ Jan21-Dec21'!AU4+'FMP $ Jan22-Dec22'!AK4+'FMP $ Jan22-Dec22'!AK18+'FMP $ Jan23-Dec23'!J4+'FMP $ Jan23-Dec23'!W4+'Lump Sum Estimate'!I39</f>
        <v>41251.06</v>
      </c>
      <c r="J40" s="89">
        <f>'FMP $ Jan20-Jun20'!DE4+'FMP $ Jul20-Dec20'!CS4+'FMP $ Jan21-Dec21'!CS4+'FMP $ Jan22-Dec22'!BY4+'FMP $ Jan22-Dec22'!BY18+'FMP $ Jan23-Dec23'!AJ4+'FMP $ Jan23-Dec23'!AW4+'Lump Sum Estimate'!J39</f>
        <v>50055.880000000034</v>
      </c>
      <c r="K40" s="30">
        <f t="shared" si="16"/>
        <v>91306.940000000031</v>
      </c>
      <c r="L40" s="104"/>
      <c r="M40" s="88" t="s">
        <v>154</v>
      </c>
      <c r="N40" s="25">
        <f t="shared" ref="N40" si="46">D40+I40</f>
        <v>2610055.3600000003</v>
      </c>
      <c r="O40" s="25">
        <f t="shared" ref="O40" si="47">E40+J40</f>
        <v>2609656.02</v>
      </c>
      <c r="P40" s="30">
        <f t="shared" si="42"/>
        <v>5219711.3800000008</v>
      </c>
      <c r="Q40" s="93"/>
    </row>
    <row r="41" spans="2:17" s="20" customFormat="1" ht="17.25" x14ac:dyDescent="0.25">
      <c r="B41" s="159">
        <v>202305</v>
      </c>
      <c r="C41" s="16">
        <v>45047</v>
      </c>
      <c r="D41" s="26">
        <f>'FMP $ Jan20-Jun20'!BB3+'FMP $ Jul20-Dec20'!AV3+'FMP $ Jan21-Dec21'!AV3+'FMP $ Jan22-Dec22'!AL3+'FMP $ Jan22-Dec22'!AL17+'FMP $ Jan23-Dec23'!K3+'FMP $ Jan23-Dec23'!X3+'Lump Sum Estimate'!D40</f>
        <v>2218702.4499999993</v>
      </c>
      <c r="E41" s="90">
        <f>'FMP $ Jan20-Jun20'!DF3+'FMP $ Jul20-Dec20'!CT3+'FMP $ Jan21-Dec21'!CT3+'FMP $ Jan22-Dec22'!BZ3+'FMP $ Jan22-Dec22'!BZ17+'FMP $ Jan23-Dec23'!AK3+'FMP $ Jan23-Dec23'!AX3+'Lump Sum Estimate'!E40</f>
        <v>2223694.2300000004</v>
      </c>
      <c r="F41" s="31">
        <f t="shared" si="4"/>
        <v>4442396.68</v>
      </c>
      <c r="G41" s="104"/>
      <c r="H41" s="16">
        <v>45047</v>
      </c>
      <c r="I41" s="26">
        <f>'FMP $ Jan20-Jun20'!BB4+'FMP $ Jul20-Dec20'!AV4+'FMP $ Jan21-Dec21'!AV4+'FMP $ Jan22-Dec22'!AL4+'FMP $ Jan22-Dec22'!AL18+'FMP $ Jan23-Dec23'!K4+'FMP $ Jan23-Dec23'!X4+'Lump Sum Estimate'!I40</f>
        <v>-176982.65000000008</v>
      </c>
      <c r="J41" s="90">
        <f>'FMP $ Jan20-Jun20'!DF4+'FMP $ Jul20-Dec20'!CT4+'FMP $ Jan21-Dec21'!CT4+'FMP $ Jan22-Dec22'!BZ4+'FMP $ Jan22-Dec22'!BZ18+'FMP $ Jan23-Dec23'!AK4+'FMP $ Jan23-Dec23'!AX4+'Lump Sum Estimate'!J40</f>
        <v>-168994.36</v>
      </c>
      <c r="K41" s="31">
        <f t="shared" si="16"/>
        <v>-345977.01000000007</v>
      </c>
      <c r="L41" s="104"/>
      <c r="M41" s="86" t="s">
        <v>159</v>
      </c>
      <c r="N41" s="26">
        <f t="shared" ref="N41" si="48">I41+D41</f>
        <v>2041719.7999999991</v>
      </c>
      <c r="O41" s="26">
        <f t="shared" ref="O41" si="49">J41+E41</f>
        <v>2054699.8700000006</v>
      </c>
      <c r="P41" s="31">
        <f t="shared" si="19"/>
        <v>4096419.67</v>
      </c>
      <c r="Q41" s="93"/>
    </row>
    <row r="42" spans="2:17" s="20" customFormat="1" ht="17.25" x14ac:dyDescent="0.25">
      <c r="B42" s="157">
        <v>202306</v>
      </c>
      <c r="C42" s="15">
        <v>45078</v>
      </c>
      <c r="D42" s="25">
        <f>'FMP $ Jan20-Jun20'!BC3+'FMP $ Jul20-Dec20'!AW3+'FMP $ Jan21-Dec21'!AW3+'FMP $ Jan22-Dec22'!AM3+'FMP $ Jan22-Dec22'!AM17+'FMP $ Jan23-Dec23'!L3+'FMP $ Jan23-Dec23'!Y3+'Lump Sum Estimate'!D41</f>
        <v>2642019.14</v>
      </c>
      <c r="E42" s="89">
        <f>'FMP $ Jan20-Jun20'!DG3+'FMP $ Jul20-Dec20'!CU3+'FMP $ Jan21-Dec21'!CU3+'FMP $ Jan22-Dec22'!CA3+'FMP $ Jan22-Dec22'!CA17+'FMP $ Jan23-Dec23'!AL3+'FMP $ Jan23-Dec23'!AY3+'Lump Sum Estimate'!E41</f>
        <v>2663539.58</v>
      </c>
      <c r="F42" s="30">
        <f t="shared" si="4"/>
        <v>5305558.7200000007</v>
      </c>
      <c r="G42" s="104"/>
      <c r="H42" s="15">
        <v>45078</v>
      </c>
      <c r="I42" s="25">
        <f>'FMP $ Jan20-Jun20'!BC4+'FMP $ Jul20-Dec20'!AW4+'FMP $ Jan21-Dec21'!AW4+'FMP $ Jan22-Dec22'!AM4+'FMP $ Jan22-Dec22'!AM18+'FMP $ Jan23-Dec23'!L4+'FMP $ Jan23-Dec23'!Y4+'Lump Sum Estimate'!I41</f>
        <v>235750.61</v>
      </c>
      <c r="J42" s="89">
        <f>'FMP $ Jan20-Jun20'!DG4+'FMP $ Jul20-Dec20'!CU4+'FMP $ Jan21-Dec21'!CU4+'FMP $ Jan22-Dec22'!CA4+'FMP $ Jan22-Dec22'!CA18+'FMP $ Jan23-Dec23'!AL4+'FMP $ Jan23-Dec23'!AY4+'Lump Sum Estimate'!J41</f>
        <v>247939.09</v>
      </c>
      <c r="K42" s="30">
        <f t="shared" si="16"/>
        <v>483689.69999999995</v>
      </c>
      <c r="L42" s="104"/>
      <c r="M42" s="88" t="s">
        <v>165</v>
      </c>
      <c r="N42" s="25">
        <f t="shared" ref="N42" si="50">D42+I42</f>
        <v>2877769.75</v>
      </c>
      <c r="O42" s="25">
        <f t="shared" ref="O42" si="51">E42+J42</f>
        <v>2911478.67</v>
      </c>
      <c r="P42" s="30">
        <f t="shared" si="42"/>
        <v>5789248.4199999999</v>
      </c>
      <c r="Q42" s="93"/>
    </row>
    <row r="43" spans="2:17" s="20" customFormat="1" x14ac:dyDescent="0.25">
      <c r="B43" s="157">
        <v>202307</v>
      </c>
      <c r="C43" s="16">
        <v>45108</v>
      </c>
      <c r="D43" s="26">
        <f>'FMP $ Jan20-Jun20'!BD3+'FMP $ Jul20-Dec20'!AX3+'FMP $ Jan21-Dec21'!AX3+'FMP $ Jan22-Dec22'!AN3+'FMP $ Jan22-Dec22'!AN17+'FMP $ Jan23-Dec23'!M3+'FMP $ Jan23-Dec23'!Z3+'Lump Sum Estimate'!D42</f>
        <v>0</v>
      </c>
      <c r="E43" s="90">
        <f>'FMP $ Jan20-Jun20'!DH3+'FMP $ Jul20-Dec20'!CV3+'FMP $ Jan21-Dec21'!CV3+'FMP $ Jan22-Dec22'!CB3+'FMP $ Jan22-Dec22'!CB17+'FMP $ Jan23-Dec23'!AM3+'FMP $ Jan23-Dec23'!AZ3+'Lump Sum Estimate'!E42</f>
        <v>0</v>
      </c>
      <c r="F43" s="31">
        <f t="shared" si="4"/>
        <v>0</v>
      </c>
      <c r="G43" s="104"/>
      <c r="H43" s="16">
        <v>45108</v>
      </c>
      <c r="I43" s="26">
        <f>'FMP $ Jan20-Jun20'!BD4+'FMP $ Jul20-Dec20'!AX4+'FMP $ Jan21-Dec21'!AX4+'FMP $ Jan22-Dec22'!AN4+'FMP $ Jan22-Dec22'!AN18+'FMP $ Jan23-Dec23'!M4+'FMP $ Jan23-Dec23'!Z4+'Lump Sum Estimate'!I42</f>
        <v>0</v>
      </c>
      <c r="J43" s="90">
        <f>'FMP $ Jan20-Jun20'!DH4+'FMP $ Jul20-Dec20'!CV4+'FMP $ Jan21-Dec21'!CV4+'FMP $ Jan22-Dec22'!CB4+'FMP $ Jan22-Dec22'!CB18+'FMP $ Jan23-Dec23'!AM4+'FMP $ Jan23-Dec23'!AZ4+'Lump Sum Estimate'!J42</f>
        <v>0</v>
      </c>
      <c r="K43" s="31">
        <f t="shared" si="16"/>
        <v>0</v>
      </c>
      <c r="L43" s="104"/>
      <c r="M43" s="16">
        <v>45108</v>
      </c>
      <c r="N43" s="26">
        <f t="shared" ref="N43" si="52">I43+D43</f>
        <v>0</v>
      </c>
      <c r="O43" s="26">
        <f t="shared" ref="O43" si="53">J43+E43</f>
        <v>0</v>
      </c>
      <c r="P43" s="31">
        <f t="shared" si="19"/>
        <v>0</v>
      </c>
      <c r="Q43" s="93"/>
    </row>
    <row r="44" spans="2:17" s="20" customFormat="1" x14ac:dyDescent="0.25">
      <c r="B44" s="159">
        <v>202308</v>
      </c>
      <c r="C44" s="15">
        <v>45139</v>
      </c>
      <c r="D44" s="25">
        <f>'FMP $ Jan20-Jun20'!BE3+'FMP $ Jul20-Dec20'!AY3+'FMP $ Jan21-Dec21'!AY3+'FMP $ Jan22-Dec22'!AO3+'FMP $ Jan22-Dec22'!AO17+'FMP $ Jan23-Dec23'!N3+'FMP $ Jan23-Dec23'!AA3+'Lump Sum Estimate'!D43</f>
        <v>0</v>
      </c>
      <c r="E44" s="89">
        <f>'FMP $ Jan20-Jun20'!DI3+'FMP $ Jul20-Dec20'!CW3+'FMP $ Jan21-Dec21'!CW3+'FMP $ Jan22-Dec22'!CC3+'FMP $ Jan22-Dec22'!CC17+'FMP $ Jan23-Dec23'!AN3+'FMP $ Jan23-Dec23'!BA3+'Lump Sum Estimate'!E43</f>
        <v>0</v>
      </c>
      <c r="F44" s="30">
        <f t="shared" si="4"/>
        <v>0</v>
      </c>
      <c r="G44" s="104"/>
      <c r="H44" s="15">
        <v>45139</v>
      </c>
      <c r="I44" s="25">
        <f>'FMP $ Jan20-Jun20'!BE4+'FMP $ Jul20-Dec20'!AY4+'FMP $ Jan21-Dec21'!AY4+'FMP $ Jan22-Dec22'!AO4+'FMP $ Jan22-Dec22'!AO18+'FMP $ Jan23-Dec23'!N4+'FMP $ Jan23-Dec23'!AA4+'Lump Sum Estimate'!I43</f>
        <v>0</v>
      </c>
      <c r="J44" s="89">
        <f>'FMP $ Jan20-Jun20'!DI4+'FMP $ Jul20-Dec20'!CW4+'FMP $ Jan21-Dec21'!CW4+'FMP $ Jan22-Dec22'!CC4+'FMP $ Jan22-Dec22'!CC18+'FMP $ Jan23-Dec23'!AN4+'FMP $ Jan23-Dec23'!BA4+'Lump Sum Estimate'!J43</f>
        <v>0</v>
      </c>
      <c r="K44" s="30">
        <f t="shared" si="16"/>
        <v>0</v>
      </c>
      <c r="L44" s="104"/>
      <c r="M44" s="15">
        <v>45139</v>
      </c>
      <c r="N44" s="25">
        <f t="shared" ref="N44" si="54">D44+I44</f>
        <v>0</v>
      </c>
      <c r="O44" s="25">
        <f t="shared" ref="O44" si="55">E44+J44</f>
        <v>0</v>
      </c>
      <c r="P44" s="30">
        <f t="shared" si="42"/>
        <v>0</v>
      </c>
      <c r="Q44" s="93"/>
    </row>
    <row r="45" spans="2:17" s="20" customFormat="1" x14ac:dyDescent="0.25">
      <c r="B45" s="157">
        <v>202309</v>
      </c>
      <c r="C45" s="16">
        <v>45170</v>
      </c>
      <c r="D45" s="26">
        <f>'FMP $ Jan20-Jun20'!BF3+'FMP $ Jul20-Dec20'!AZ3+'FMP $ Jan21-Dec21'!AZ3+'FMP $ Jan22-Dec22'!AP3+'FMP $ Jan22-Dec22'!AP17+'FMP $ Jan23-Dec23'!O3+'FMP $ Jan23-Dec23'!AB3+'Lump Sum Estimate'!D44</f>
        <v>0</v>
      </c>
      <c r="E45" s="90">
        <f>'FMP $ Jan20-Jun20'!DJ3+'FMP $ Jul20-Dec20'!CX3+'FMP $ Jan21-Dec21'!CX3+'FMP $ Jan22-Dec22'!CD3+'FMP $ Jan22-Dec22'!CD17+'FMP $ Jan23-Dec23'!AO3+'FMP $ Jan23-Dec23'!BB3+'Lump Sum Estimate'!E44</f>
        <v>0</v>
      </c>
      <c r="F45" s="31">
        <f t="shared" si="4"/>
        <v>0</v>
      </c>
      <c r="G45" s="104"/>
      <c r="H45" s="16">
        <v>45170</v>
      </c>
      <c r="I45" s="26">
        <f>'FMP $ Jan20-Jun20'!BF4+'FMP $ Jul20-Dec20'!AZ4+'FMP $ Jan21-Dec21'!AZ4+'FMP $ Jan22-Dec22'!AP4+'FMP $ Jan22-Dec22'!AP18+'FMP $ Jan23-Dec23'!O4+'FMP $ Jan23-Dec23'!AB4+'Lump Sum Estimate'!I44</f>
        <v>0</v>
      </c>
      <c r="J45" s="90">
        <f>'FMP $ Jan20-Jun20'!DJ4+'FMP $ Jul20-Dec20'!CX4+'FMP $ Jan21-Dec21'!CX4+'FMP $ Jan22-Dec22'!CD4+'FMP $ Jan22-Dec22'!CD18+'FMP $ Jan23-Dec23'!AO4+'FMP $ Jan23-Dec23'!BB4+'Lump Sum Estimate'!J44</f>
        <v>0</v>
      </c>
      <c r="K45" s="31">
        <f t="shared" si="16"/>
        <v>0</v>
      </c>
      <c r="L45" s="104"/>
      <c r="M45" s="16">
        <v>45170</v>
      </c>
      <c r="N45" s="26">
        <f t="shared" ref="N45" si="56">I45+D45</f>
        <v>0</v>
      </c>
      <c r="O45" s="26">
        <f t="shared" ref="O45" si="57">J45+E45</f>
        <v>0</v>
      </c>
      <c r="P45" s="31">
        <f t="shared" si="19"/>
        <v>0</v>
      </c>
      <c r="Q45" s="93"/>
    </row>
    <row r="46" spans="2:17" s="20" customFormat="1" x14ac:dyDescent="0.25">
      <c r="B46" s="157">
        <v>202310</v>
      </c>
      <c r="C46" s="15">
        <v>45200</v>
      </c>
      <c r="D46" s="25">
        <f>'FMP $ Jan20-Jun20'!BG3+'FMP $ Jul20-Dec20'!BA3+'FMP $ Jan21-Dec21'!BA3+'FMP $ Jan22-Dec22'!AQ3+'FMP $ Jan22-Dec22'!AQ17+'FMP $ Jan23-Dec23'!P3+'FMP $ Jan23-Dec23'!AC3+'Lump Sum Estimate'!D45</f>
        <v>0</v>
      </c>
      <c r="E46" s="89">
        <f>'FMP $ Jan20-Jun20'!DK3+'FMP $ Jul20-Dec20'!CY3+'FMP $ Jan21-Dec21'!CY3+'FMP $ Jan22-Dec22'!CE3+'FMP $ Jan22-Dec22'!CE17+'FMP $ Jan23-Dec23'!AP3+'FMP $ Jan23-Dec23'!BC3+'Lump Sum Estimate'!E45</f>
        <v>0</v>
      </c>
      <c r="F46" s="30">
        <f t="shared" si="4"/>
        <v>0</v>
      </c>
      <c r="G46" s="104"/>
      <c r="H46" s="15">
        <v>45200</v>
      </c>
      <c r="I46" s="25">
        <f>'FMP $ Jan20-Jun20'!BG4+'FMP $ Jul20-Dec20'!BA4+'FMP $ Jan21-Dec21'!BA4+'FMP $ Jan22-Dec22'!AQ4+'FMP $ Jan22-Dec22'!AQ18+'FMP $ Jan23-Dec23'!P4+'FMP $ Jan23-Dec23'!AC4+'Lump Sum Estimate'!I45</f>
        <v>0</v>
      </c>
      <c r="J46" s="89">
        <f>'FMP $ Jan20-Jun20'!DK4+'FMP $ Jul20-Dec20'!CY4+'FMP $ Jan21-Dec21'!CY4+'FMP $ Jan22-Dec22'!CE4+'FMP $ Jan22-Dec22'!CE18+'FMP $ Jan23-Dec23'!AP4+'FMP $ Jan23-Dec23'!BC4+'Lump Sum Estimate'!J45</f>
        <v>0</v>
      </c>
      <c r="K46" s="30">
        <f t="shared" si="16"/>
        <v>0</v>
      </c>
      <c r="L46" s="104"/>
      <c r="M46" s="15">
        <v>45200</v>
      </c>
      <c r="N46" s="25">
        <f t="shared" ref="N46" si="58">D46+I46</f>
        <v>0</v>
      </c>
      <c r="O46" s="25">
        <f t="shared" ref="O46" si="59">E46+J46</f>
        <v>0</v>
      </c>
      <c r="P46" s="30">
        <f t="shared" si="42"/>
        <v>0</v>
      </c>
      <c r="Q46" s="93"/>
    </row>
    <row r="47" spans="2:17" s="20" customFormat="1" x14ac:dyDescent="0.25">
      <c r="B47" s="159">
        <v>202311</v>
      </c>
      <c r="C47" s="16">
        <v>45231</v>
      </c>
      <c r="D47" s="26">
        <f>'FMP $ Jan20-Jun20'!BH3+'FMP $ Jul20-Dec20'!BB3+'FMP $ Jan21-Dec21'!BB3+'FMP $ Jan22-Dec22'!AR3+'FMP $ Jan22-Dec22'!AR17+'FMP $ Jan23-Dec23'!Q3+'FMP $ Jan23-Dec23'!AD3+'Lump Sum Estimate'!D46</f>
        <v>0</v>
      </c>
      <c r="E47" s="90">
        <f>'FMP $ Jan20-Jun20'!DL3+'FMP $ Jul20-Dec20'!CZ3+'FMP $ Jan21-Dec21'!CZ3+'FMP $ Jan22-Dec22'!CF3+'FMP $ Jan22-Dec22'!CF17+'FMP $ Jan23-Dec23'!AQ3+'FMP $ Jan23-Dec23'!BD3+'Lump Sum Estimate'!E46</f>
        <v>0</v>
      </c>
      <c r="F47" s="31">
        <f t="shared" si="4"/>
        <v>0</v>
      </c>
      <c r="G47" s="104"/>
      <c r="H47" s="16">
        <v>45231</v>
      </c>
      <c r="I47" s="26">
        <f>'FMP $ Jan20-Jun20'!BH4+'FMP $ Jul20-Dec20'!BB4+'FMP $ Jan21-Dec21'!BB4+'FMP $ Jan22-Dec22'!AR4+'FMP $ Jan22-Dec22'!AR18+'FMP $ Jan23-Dec23'!Q4+'FMP $ Jan23-Dec23'!AD4+'Lump Sum Estimate'!I46</f>
        <v>0</v>
      </c>
      <c r="J47" s="90">
        <f>'FMP $ Jan20-Jun20'!DL4+'FMP $ Jul20-Dec20'!CZ4+'FMP $ Jan21-Dec21'!CZ4+'FMP $ Jan22-Dec22'!CF4+'FMP $ Jan22-Dec22'!CF18+'FMP $ Jan23-Dec23'!AQ4+'FMP $ Jan23-Dec23'!BD4+'Lump Sum Estimate'!J46</f>
        <v>0</v>
      </c>
      <c r="K47" s="31">
        <f t="shared" si="16"/>
        <v>0</v>
      </c>
      <c r="L47" s="104"/>
      <c r="M47" s="16">
        <v>45231</v>
      </c>
      <c r="N47" s="26">
        <f t="shared" ref="N47" si="60">I47+D47</f>
        <v>0</v>
      </c>
      <c r="O47" s="26">
        <f t="shared" ref="O47" si="61">J47+E47</f>
        <v>0</v>
      </c>
      <c r="P47" s="31">
        <f t="shared" si="19"/>
        <v>0</v>
      </c>
      <c r="Q47" s="93"/>
    </row>
    <row r="48" spans="2:17" s="20" customFormat="1" ht="15.75" thickBot="1" x14ac:dyDescent="0.3">
      <c r="B48" s="157">
        <v>202312</v>
      </c>
      <c r="C48" s="154">
        <v>45261</v>
      </c>
      <c r="D48" s="139">
        <f>'FMP $ Jan20-Jun20'!BI3+'FMP $ Jul20-Dec20'!BC3+'FMP $ Jan21-Dec21'!BC3+'FMP $ Jan22-Dec22'!AS3+'FMP $ Jan22-Dec22'!AS17+'FMP $ Jan23-Dec23'!R3+'FMP $ Jan23-Dec23'!AE3+'Lump Sum Estimate'!D47</f>
        <v>0</v>
      </c>
      <c r="E48" s="155">
        <f>'FMP $ Jan20-Jun20'!DM3+'FMP $ Jul20-Dec20'!DA3+'FMP $ Jan21-Dec21'!DA3+'FMP $ Jan22-Dec22'!CG3+'FMP $ Jan22-Dec22'!CG17+'FMP $ Jan23-Dec23'!AR3+'FMP $ Jan23-Dec23'!BE3+'Lump Sum Estimate'!E47</f>
        <v>0</v>
      </c>
      <c r="F48" s="140">
        <f t="shared" si="4"/>
        <v>0</v>
      </c>
      <c r="G48" s="104"/>
      <c r="H48" s="154">
        <v>45261</v>
      </c>
      <c r="I48" s="139">
        <f>'FMP $ Jan20-Jun20'!BI4+'FMP $ Jul20-Dec20'!BC4+'FMP $ Jan21-Dec21'!BC4+'FMP $ Jan22-Dec22'!AS4+'FMP $ Jan22-Dec22'!AS18+'FMP $ Jan23-Dec23'!R4+'FMP $ Jan23-Dec23'!AE4+'Lump Sum Estimate'!I47</f>
        <v>0</v>
      </c>
      <c r="J48" s="155">
        <f>'FMP $ Jan20-Jun20'!DM4+'FMP $ Jul20-Dec20'!DA4+'FMP $ Jan21-Dec21'!DA4+'FMP $ Jan22-Dec22'!CG4+'FMP $ Jan22-Dec22'!CG18+'FMP $ Jan23-Dec23'!AR4+'FMP $ Jan23-Dec23'!BE4+'Lump Sum Estimate'!J47</f>
        <v>0</v>
      </c>
      <c r="K48" s="140">
        <f t="shared" si="16"/>
        <v>0</v>
      </c>
      <c r="L48" s="104"/>
      <c r="M48" s="154">
        <v>45261</v>
      </c>
      <c r="N48" s="139">
        <f t="shared" ref="N48" si="62">D48+I48</f>
        <v>0</v>
      </c>
      <c r="O48" s="139">
        <f t="shared" ref="O48" si="63">E48+J48</f>
        <v>0</v>
      </c>
      <c r="P48" s="140">
        <f t="shared" si="42"/>
        <v>0</v>
      </c>
      <c r="Q48" s="93"/>
    </row>
    <row r="49" spans="2:17" s="5" customFormat="1" ht="42.75" customHeight="1" x14ac:dyDescent="0.25">
      <c r="B49" s="157"/>
      <c r="C49" s="128"/>
      <c r="D49" s="222"/>
      <c r="E49" s="222"/>
      <c r="F49" s="222"/>
      <c r="G49" s="20"/>
      <c r="H49" s="128"/>
      <c r="I49" s="222"/>
      <c r="J49" s="222"/>
      <c r="K49" s="128"/>
      <c r="L49" s="20"/>
      <c r="M49" s="237" t="s">
        <v>55</v>
      </c>
      <c r="N49" s="237"/>
      <c r="O49" s="237"/>
      <c r="P49" s="237"/>
    </row>
    <row r="50" spans="2:17" ht="40.5" customHeight="1" x14ac:dyDescent="0.25">
      <c r="D50" s="93"/>
      <c r="E50" s="93"/>
      <c r="F50" s="93"/>
      <c r="H50" s="93"/>
      <c r="I50" s="93"/>
      <c r="K50" s="93"/>
      <c r="M50" s="237" t="s">
        <v>54</v>
      </c>
      <c r="N50" s="237"/>
      <c r="O50" s="237"/>
      <c r="P50" s="237"/>
      <c r="Q50" s="2"/>
    </row>
    <row r="51" spans="2:17" x14ac:dyDescent="0.25">
      <c r="M51" s="237" t="s">
        <v>48</v>
      </c>
      <c r="N51" s="237"/>
      <c r="O51" s="237"/>
      <c r="P51" s="237"/>
      <c r="Q51" s="2"/>
    </row>
    <row r="52" spans="2:17" ht="27" customHeight="1" x14ac:dyDescent="0.25">
      <c r="D52" s="93"/>
      <c r="I52" s="93"/>
      <c r="M52" s="237" t="s">
        <v>49</v>
      </c>
      <c r="N52" s="237"/>
      <c r="O52" s="237"/>
      <c r="P52" s="237"/>
      <c r="Q52" s="2"/>
    </row>
    <row r="53" spans="2:17" ht="27.75" customHeight="1" x14ac:dyDescent="0.25">
      <c r="M53" s="224" t="s">
        <v>100</v>
      </c>
      <c r="N53" s="224"/>
      <c r="O53" s="224"/>
      <c r="P53" s="224"/>
      <c r="Q53" s="2"/>
    </row>
    <row r="54" spans="2:17" ht="27" customHeight="1" x14ac:dyDescent="0.25">
      <c r="M54" s="224" t="s">
        <v>99</v>
      </c>
      <c r="N54" s="224"/>
      <c r="O54" s="224"/>
      <c r="P54" s="224"/>
      <c r="Q54" s="2"/>
    </row>
    <row r="55" spans="2:17" ht="27" customHeight="1" x14ac:dyDescent="0.25">
      <c r="M55" s="224" t="s">
        <v>98</v>
      </c>
      <c r="N55" s="224"/>
      <c r="O55" s="224"/>
      <c r="P55" s="224"/>
      <c r="Q55" s="2"/>
    </row>
    <row r="56" spans="2:17" ht="29.25" customHeight="1" x14ac:dyDescent="0.25">
      <c r="M56" s="224" t="s">
        <v>97</v>
      </c>
      <c r="N56" s="224"/>
      <c r="O56" s="224"/>
      <c r="P56" s="224"/>
      <c r="Q56" s="2"/>
    </row>
    <row r="57" spans="2:17" ht="27.75" customHeight="1" x14ac:dyDescent="0.25">
      <c r="M57" s="224" t="s">
        <v>94</v>
      </c>
      <c r="N57" s="224"/>
      <c r="O57" s="224"/>
      <c r="P57" s="224"/>
      <c r="Q57" s="2"/>
    </row>
    <row r="58" spans="2:17" ht="28.5" customHeight="1" x14ac:dyDescent="0.25">
      <c r="D58" s="93"/>
      <c r="E58" s="93"/>
      <c r="F58" s="93"/>
      <c r="G58" s="93"/>
      <c r="H58" s="93"/>
      <c r="I58" s="93"/>
      <c r="J58" s="93"/>
      <c r="K58" s="93"/>
      <c r="L58" s="93"/>
      <c r="M58" s="224" t="s">
        <v>95</v>
      </c>
      <c r="N58" s="224"/>
      <c r="O58" s="224"/>
      <c r="P58" s="224"/>
      <c r="Q58" s="2"/>
    </row>
    <row r="59" spans="2:17" ht="27.75" customHeight="1" x14ac:dyDescent="0.25">
      <c r="M59" s="224" t="s">
        <v>96</v>
      </c>
      <c r="N59" s="224"/>
      <c r="O59" s="224"/>
      <c r="P59" s="224"/>
      <c r="Q59" s="2"/>
    </row>
    <row r="60" spans="2:17" ht="40.5" customHeight="1" x14ac:dyDescent="0.25">
      <c r="M60" s="224" t="s">
        <v>93</v>
      </c>
      <c r="N60" s="224"/>
      <c r="O60" s="224"/>
      <c r="P60" s="224"/>
      <c r="Q60" s="2"/>
    </row>
    <row r="61" spans="2:17" ht="30" customHeight="1" x14ac:dyDescent="0.25">
      <c r="M61" s="224" t="s">
        <v>83</v>
      </c>
      <c r="N61" s="224"/>
      <c r="O61" s="224"/>
      <c r="P61" s="224"/>
      <c r="Q61" s="2"/>
    </row>
    <row r="62" spans="2:17" ht="28.5" customHeight="1" x14ac:dyDescent="0.25">
      <c r="M62" s="224" t="s">
        <v>86</v>
      </c>
      <c r="N62" s="224"/>
      <c r="O62" s="224"/>
      <c r="P62" s="224"/>
    </row>
    <row r="63" spans="2:17" x14ac:dyDescent="0.25">
      <c r="M63" s="224" t="s">
        <v>90</v>
      </c>
      <c r="N63" s="224"/>
      <c r="O63" s="224"/>
      <c r="P63" s="224"/>
    </row>
    <row r="64" spans="2:17" ht="29.25" customHeight="1" x14ac:dyDescent="0.25">
      <c r="M64" s="224" t="s">
        <v>110</v>
      </c>
      <c r="N64" s="224"/>
      <c r="O64" s="224"/>
      <c r="P64" s="224"/>
    </row>
    <row r="65" spans="13:16" x14ac:dyDescent="0.25">
      <c r="M65" s="224" t="s">
        <v>114</v>
      </c>
      <c r="N65" s="224"/>
      <c r="O65" s="224"/>
      <c r="P65" s="224"/>
    </row>
    <row r="66" spans="13:16" ht="15" customHeight="1" x14ac:dyDescent="0.25">
      <c r="M66" s="238" t="s">
        <v>132</v>
      </c>
      <c r="N66" s="238"/>
      <c r="O66" s="238"/>
      <c r="P66" s="238"/>
    </row>
    <row r="67" spans="13:16" x14ac:dyDescent="0.25">
      <c r="M67" s="238"/>
      <c r="N67" s="238"/>
      <c r="O67" s="238"/>
      <c r="P67" s="238"/>
    </row>
    <row r="68" spans="13:16" ht="24.75" customHeight="1" x14ac:dyDescent="0.25">
      <c r="M68" s="238"/>
      <c r="N68" s="238"/>
      <c r="O68" s="238"/>
      <c r="P68" s="238"/>
    </row>
    <row r="69" spans="13:16" x14ac:dyDescent="0.25">
      <c r="M69" s="224" t="s">
        <v>134</v>
      </c>
      <c r="N69" s="224"/>
      <c r="O69" s="224"/>
      <c r="P69" s="224"/>
    </row>
    <row r="70" spans="13:16" x14ac:dyDescent="0.25">
      <c r="M70" s="224" t="s">
        <v>135</v>
      </c>
      <c r="N70" s="224"/>
      <c r="O70" s="224"/>
      <c r="P70" s="224"/>
    </row>
    <row r="71" spans="13:16" x14ac:dyDescent="0.25">
      <c r="M71" s="224" t="s">
        <v>138</v>
      </c>
      <c r="N71" s="224"/>
      <c r="O71" s="224"/>
      <c r="P71" s="224"/>
    </row>
    <row r="72" spans="13:16" ht="30.75" customHeight="1" x14ac:dyDescent="0.25">
      <c r="M72" s="224" t="s">
        <v>161</v>
      </c>
      <c r="N72" s="224"/>
      <c r="O72" s="224"/>
      <c r="P72" s="224"/>
    </row>
    <row r="73" spans="13:16" ht="28.5" customHeight="1" x14ac:dyDescent="0.25">
      <c r="M73" s="224" t="s">
        <v>162</v>
      </c>
      <c r="N73" s="224"/>
      <c r="O73" s="224"/>
      <c r="P73" s="224"/>
    </row>
    <row r="74" spans="13:16" ht="28.5" customHeight="1" x14ac:dyDescent="0.25">
      <c r="M74" s="224" t="s">
        <v>167</v>
      </c>
      <c r="N74" s="224"/>
      <c r="O74" s="224"/>
      <c r="P74" s="224"/>
    </row>
    <row r="75" spans="13:16" x14ac:dyDescent="0.25">
      <c r="M75" s="223" t="s">
        <v>155</v>
      </c>
      <c r="N75" s="223"/>
      <c r="O75" s="223"/>
      <c r="P75" s="223"/>
    </row>
    <row r="76" spans="13:16" x14ac:dyDescent="0.25">
      <c r="M76" s="223" t="s">
        <v>160</v>
      </c>
      <c r="N76" s="223"/>
      <c r="O76" s="223"/>
      <c r="P76" s="223"/>
    </row>
    <row r="77" spans="13:16" x14ac:dyDescent="0.25">
      <c r="M77" s="223" t="s">
        <v>166</v>
      </c>
      <c r="N77" s="223"/>
      <c r="O77" s="223"/>
      <c r="P77" s="223"/>
    </row>
  </sheetData>
  <sheetProtection algorithmName="SHA-512" hashValue="LkNm+Xvl/ivfdIsOwn+ZpGbER10CfZvfRYlWuI/3TSo9yZg7T5NmfXlNkctJyVcPMrf5hcPohYSfr9QESQX6mw==" saltValue="+7wLoXMDCl5z5UoVGED6PQ==" spinCount="100000" sheet="1" objects="1" scenarios="1"/>
  <mergeCells count="42">
    <mergeCell ref="M55:P55"/>
    <mergeCell ref="M61:P61"/>
    <mergeCell ref="M60:P60"/>
    <mergeCell ref="M59:P59"/>
    <mergeCell ref="M62:P62"/>
    <mergeCell ref="M57:P57"/>
    <mergeCell ref="M56:P56"/>
    <mergeCell ref="M58:P58"/>
    <mergeCell ref="M54:P54"/>
    <mergeCell ref="M2:P3"/>
    <mergeCell ref="O4:O5"/>
    <mergeCell ref="M53:P53"/>
    <mergeCell ref="M52:P52"/>
    <mergeCell ref="M51:P51"/>
    <mergeCell ref="P4:P5"/>
    <mergeCell ref="M4:M5"/>
    <mergeCell ref="N4:N5"/>
    <mergeCell ref="M50:P50"/>
    <mergeCell ref="M49:P49"/>
    <mergeCell ref="H2:K3"/>
    <mergeCell ref="H4:H5"/>
    <mergeCell ref="I4:I5"/>
    <mergeCell ref="J4:J5"/>
    <mergeCell ref="K4:K5"/>
    <mergeCell ref="C2:F3"/>
    <mergeCell ref="C4:C5"/>
    <mergeCell ref="D4:D5"/>
    <mergeCell ref="E4:E5"/>
    <mergeCell ref="F4:F5"/>
    <mergeCell ref="M77:P77"/>
    <mergeCell ref="M72:P72"/>
    <mergeCell ref="M64:P64"/>
    <mergeCell ref="M63:P63"/>
    <mergeCell ref="M74:P74"/>
    <mergeCell ref="M76:P76"/>
    <mergeCell ref="M71:P71"/>
    <mergeCell ref="M70:P70"/>
    <mergeCell ref="M69:P69"/>
    <mergeCell ref="M66:P68"/>
    <mergeCell ref="M65:P65"/>
    <mergeCell ref="M75:P75"/>
    <mergeCell ref="M73:P73"/>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A14"/>
  <sheetViews>
    <sheetView workbookViewId="0">
      <selection activeCell="E6" sqref="E6"/>
    </sheetView>
  </sheetViews>
  <sheetFormatPr defaultColWidth="9.140625" defaultRowHeight="15" x14ac:dyDescent="0.25"/>
  <cols>
    <col min="1" max="1" width="24" style="20" customWidth="1"/>
    <col min="2" max="2" width="10.140625" style="20" customWidth="1"/>
    <col min="3" max="3" width="22.42578125" style="20" customWidth="1"/>
    <col min="4" max="4" width="2.85546875" style="20" customWidth="1"/>
    <col min="5" max="5" width="9.140625" style="20" customWidth="1"/>
    <col min="6" max="6" width="3.85546875" style="20" customWidth="1"/>
    <col min="7" max="9" width="9.140625" style="20"/>
    <col min="10" max="14" width="9.7109375" style="20" customWidth="1"/>
    <col min="15" max="18" width="14" style="20" bestFit="1" customWidth="1"/>
    <col min="19" max="19" width="5.28515625" style="20" customWidth="1"/>
    <col min="20" max="22" width="9.140625" style="20"/>
    <col min="23" max="24" width="10.140625" style="20" customWidth="1"/>
    <col min="25" max="26" width="9.140625" style="20"/>
    <col min="27" max="30" width="14" style="20" bestFit="1" customWidth="1"/>
    <col min="31" max="32" width="11.28515625" style="20" bestFit="1" customWidth="1"/>
    <col min="33" max="35" width="10.28515625" style="20" bestFit="1" customWidth="1"/>
    <col min="36" max="42" width="9.140625" style="20"/>
    <col min="43" max="43" width="11.85546875" style="20" bestFit="1" customWidth="1"/>
    <col min="44" max="55" width="11.85546875" style="20" customWidth="1"/>
    <col min="56" max="59" width="9.140625" style="20"/>
    <col min="60" max="64" width="9.28515625" style="20" bestFit="1" customWidth="1"/>
    <col min="65" max="68" width="14" style="20" bestFit="1" customWidth="1"/>
    <col min="69" max="69" width="5.28515625" style="20" customWidth="1"/>
    <col min="70" max="72" width="9.140625" style="20"/>
    <col min="73" max="74" width="9.28515625" style="20" bestFit="1" customWidth="1"/>
    <col min="75" max="76" width="9.140625" style="20"/>
    <col min="77" max="80" width="14" style="20" bestFit="1" customWidth="1"/>
    <col min="81" max="82" width="11.28515625" style="20" bestFit="1" customWidth="1"/>
    <col min="83" max="85" width="10.28515625" style="20" bestFit="1" customWidth="1"/>
    <col min="86" max="92" width="9.140625" style="20"/>
    <col min="93" max="93" width="11.85546875" style="20" bestFit="1" customWidth="1"/>
    <col min="94" max="105" width="11.85546875" style="20" customWidth="1"/>
    <col min="106" max="16384" width="9.140625" style="20"/>
  </cols>
  <sheetData>
    <row r="1" spans="1:105" x14ac:dyDescent="0.25">
      <c r="A1" s="22" t="s">
        <v>50</v>
      </c>
    </row>
    <row r="2" spans="1:105" x14ac:dyDescent="0.25">
      <c r="G2" s="29" t="s">
        <v>1</v>
      </c>
      <c r="H2" s="29" t="s">
        <v>1</v>
      </c>
      <c r="I2" s="29" t="s">
        <v>1</v>
      </c>
      <c r="J2" s="29" t="s">
        <v>1</v>
      </c>
      <c r="K2" s="29" t="s">
        <v>1</v>
      </c>
      <c r="L2" s="29" t="s">
        <v>1</v>
      </c>
      <c r="M2" s="29" t="s">
        <v>1</v>
      </c>
      <c r="N2" s="29" t="s">
        <v>1</v>
      </c>
      <c r="O2" s="29" t="s">
        <v>1</v>
      </c>
      <c r="P2" s="29" t="s">
        <v>1</v>
      </c>
      <c r="Q2" s="29" t="s">
        <v>1</v>
      </c>
      <c r="R2" s="29" t="s">
        <v>1</v>
      </c>
      <c r="S2" s="29"/>
      <c r="T2" s="29" t="s">
        <v>1</v>
      </c>
      <c r="U2" s="29" t="s">
        <v>1</v>
      </c>
      <c r="V2" s="29" t="s">
        <v>1</v>
      </c>
      <c r="W2" s="29" t="s">
        <v>1</v>
      </c>
      <c r="X2" s="29" t="s">
        <v>1</v>
      </c>
      <c r="Y2" s="29" t="s">
        <v>1</v>
      </c>
      <c r="Z2" s="29" t="s">
        <v>1</v>
      </c>
      <c r="AA2" s="29" t="s">
        <v>1</v>
      </c>
      <c r="AB2" s="29" t="s">
        <v>1</v>
      </c>
      <c r="AC2" s="29" t="s">
        <v>1</v>
      </c>
      <c r="AD2" s="29" t="s">
        <v>1</v>
      </c>
      <c r="AE2" s="29" t="s">
        <v>1</v>
      </c>
      <c r="AF2" s="29" t="s">
        <v>1</v>
      </c>
      <c r="AG2" s="29" t="s">
        <v>1</v>
      </c>
      <c r="AH2" s="29" t="s">
        <v>1</v>
      </c>
      <c r="AI2" s="29" t="s">
        <v>1</v>
      </c>
      <c r="AJ2" s="29" t="s">
        <v>1</v>
      </c>
      <c r="AK2" s="29" t="s">
        <v>1</v>
      </c>
      <c r="AL2" s="29" t="s">
        <v>1</v>
      </c>
      <c r="AM2" s="29" t="s">
        <v>1</v>
      </c>
      <c r="AN2" s="29" t="s">
        <v>1</v>
      </c>
      <c r="AO2" s="29" t="s">
        <v>1</v>
      </c>
      <c r="AP2" s="29" t="s">
        <v>1</v>
      </c>
      <c r="AQ2" s="29" t="s">
        <v>1</v>
      </c>
      <c r="AR2" s="29" t="s">
        <v>1</v>
      </c>
      <c r="AS2" s="29" t="s">
        <v>1</v>
      </c>
      <c r="AT2" s="29" t="s">
        <v>1</v>
      </c>
      <c r="AU2" s="29" t="s">
        <v>1</v>
      </c>
      <c r="AV2" s="29" t="s">
        <v>1</v>
      </c>
      <c r="AW2" s="29" t="s">
        <v>1</v>
      </c>
      <c r="AX2" s="29" t="s">
        <v>1</v>
      </c>
      <c r="AY2" s="29" t="s">
        <v>1</v>
      </c>
      <c r="AZ2" s="29" t="s">
        <v>1</v>
      </c>
      <c r="BA2" s="29" t="s">
        <v>1</v>
      </c>
      <c r="BB2" s="29" t="s">
        <v>1</v>
      </c>
      <c r="BC2" s="29" t="s">
        <v>1</v>
      </c>
      <c r="BE2" s="29" t="s">
        <v>26</v>
      </c>
      <c r="BF2" s="29" t="s">
        <v>26</v>
      </c>
      <c r="BG2" s="29" t="s">
        <v>26</v>
      </c>
      <c r="BH2" s="29" t="s">
        <v>26</v>
      </c>
      <c r="BI2" s="29" t="s">
        <v>26</v>
      </c>
      <c r="BJ2" s="29" t="s">
        <v>26</v>
      </c>
      <c r="BK2" s="29" t="s">
        <v>26</v>
      </c>
      <c r="BL2" s="29" t="s">
        <v>26</v>
      </c>
      <c r="BM2" s="29" t="s">
        <v>26</v>
      </c>
      <c r="BN2" s="29" t="s">
        <v>26</v>
      </c>
      <c r="BO2" s="29" t="s">
        <v>26</v>
      </c>
      <c r="BP2" s="29" t="s">
        <v>26</v>
      </c>
      <c r="BQ2" s="29"/>
      <c r="BR2" s="29" t="s">
        <v>26</v>
      </c>
      <c r="BS2" s="29" t="s">
        <v>26</v>
      </c>
      <c r="BT2" s="29" t="s">
        <v>26</v>
      </c>
      <c r="BU2" s="29" t="s">
        <v>26</v>
      </c>
      <c r="BV2" s="29" t="s">
        <v>26</v>
      </c>
      <c r="BW2" s="29" t="s">
        <v>26</v>
      </c>
      <c r="BX2" s="29" t="s">
        <v>26</v>
      </c>
      <c r="BY2" s="29" t="s">
        <v>26</v>
      </c>
      <c r="BZ2" s="29" t="s">
        <v>26</v>
      </c>
      <c r="CA2" s="29" t="s">
        <v>26</v>
      </c>
      <c r="CB2" s="29" t="s">
        <v>26</v>
      </c>
      <c r="CC2" s="29" t="s">
        <v>26</v>
      </c>
      <c r="CD2" s="29" t="s">
        <v>26</v>
      </c>
      <c r="CE2" s="29" t="s">
        <v>26</v>
      </c>
      <c r="CF2" s="29" t="s">
        <v>26</v>
      </c>
      <c r="CG2" s="29" t="s">
        <v>26</v>
      </c>
      <c r="CH2" s="29" t="s">
        <v>26</v>
      </c>
      <c r="CI2" s="29" t="s">
        <v>26</v>
      </c>
      <c r="CJ2" s="29" t="s">
        <v>26</v>
      </c>
      <c r="CK2" s="29" t="s">
        <v>26</v>
      </c>
      <c r="CL2" s="29" t="s">
        <v>26</v>
      </c>
      <c r="CM2" s="29" t="s">
        <v>26</v>
      </c>
      <c r="CN2" s="29" t="s">
        <v>26</v>
      </c>
      <c r="CO2" s="29" t="s">
        <v>26</v>
      </c>
      <c r="CP2" s="29" t="s">
        <v>26</v>
      </c>
      <c r="CQ2" s="29" t="s">
        <v>26</v>
      </c>
      <c r="CR2" s="29" t="s">
        <v>26</v>
      </c>
      <c r="CS2" s="29" t="s">
        <v>26</v>
      </c>
      <c r="CT2" s="29" t="s">
        <v>26</v>
      </c>
      <c r="CU2" s="29" t="s">
        <v>26</v>
      </c>
      <c r="CV2" s="29" t="s">
        <v>26</v>
      </c>
      <c r="CW2" s="29" t="s">
        <v>26</v>
      </c>
      <c r="CX2" s="29" t="s">
        <v>26</v>
      </c>
      <c r="CY2" s="29" t="s">
        <v>26</v>
      </c>
      <c r="CZ2" s="29" t="s">
        <v>26</v>
      </c>
      <c r="DA2" s="29" t="s">
        <v>26</v>
      </c>
    </row>
    <row r="3" spans="1:105" x14ac:dyDescent="0.25">
      <c r="A3" s="22"/>
      <c r="F3" s="28" t="s">
        <v>32</v>
      </c>
      <c r="G3" s="84">
        <f>SUM(G9:G11)</f>
        <v>0</v>
      </c>
      <c r="H3" s="84">
        <f t="shared" ref="H3:AE3" si="0">SUM(H9:H11)</f>
        <v>0</v>
      </c>
      <c r="I3" s="84">
        <f t="shared" si="0"/>
        <v>0</v>
      </c>
      <c r="J3" s="84">
        <f>SUM(J9:J11)</f>
        <v>0</v>
      </c>
      <c r="K3" s="84">
        <f t="shared" ref="K3:P3" si="1">SUM(K9:K11)</f>
        <v>0</v>
      </c>
      <c r="L3" s="84">
        <f t="shared" si="1"/>
        <v>0</v>
      </c>
      <c r="M3" s="84">
        <f t="shared" si="1"/>
        <v>0</v>
      </c>
      <c r="N3" s="84">
        <f t="shared" si="1"/>
        <v>0</v>
      </c>
      <c r="O3" s="84">
        <f t="shared" si="1"/>
        <v>1998981.76</v>
      </c>
      <c r="P3" s="84">
        <f t="shared" si="1"/>
        <v>2006385.75</v>
      </c>
      <c r="Q3" s="84">
        <f t="shared" si="0"/>
        <v>2003332.52</v>
      </c>
      <c r="R3" s="84">
        <f t="shared" si="0"/>
        <v>2002346.2000000002</v>
      </c>
      <c r="S3" s="84"/>
      <c r="T3" s="84">
        <f t="shared" si="0"/>
        <v>0</v>
      </c>
      <c r="U3" s="84">
        <f t="shared" si="0"/>
        <v>0</v>
      </c>
      <c r="V3" s="84">
        <f t="shared" si="0"/>
        <v>0</v>
      </c>
      <c r="W3" s="84">
        <f>SUM(W9:W11)</f>
        <v>0</v>
      </c>
      <c r="X3" s="84">
        <f t="shared" si="0"/>
        <v>0</v>
      </c>
      <c r="Y3" s="84">
        <f t="shared" si="0"/>
        <v>0</v>
      </c>
      <c r="Z3" s="84">
        <f t="shared" si="0"/>
        <v>0</v>
      </c>
      <c r="AA3" s="84">
        <f>SUM(AA9:AA11)</f>
        <v>3982088.21</v>
      </c>
      <c r="AB3" s="84">
        <f>SUM(AB9:AB11)</f>
        <v>4035868.0100000002</v>
      </c>
      <c r="AC3" s="84">
        <f t="shared" si="0"/>
        <v>6072386.2299999995</v>
      </c>
      <c r="AD3" s="84">
        <f t="shared" si="0"/>
        <v>2015821.69</v>
      </c>
      <c r="AE3" s="84">
        <f t="shared" si="0"/>
        <v>51279.939999999995</v>
      </c>
      <c r="AF3" s="84">
        <f t="shared" ref="AF3:AQ3" si="2">SUM(AF9:AF11)</f>
        <v>14933.830000000002</v>
      </c>
      <c r="AG3" s="84">
        <f t="shared" si="2"/>
        <v>3307.91</v>
      </c>
      <c r="AH3" s="84">
        <f t="shared" si="2"/>
        <v>2472.8200000000002</v>
      </c>
      <c r="AI3" s="84">
        <f t="shared" si="2"/>
        <v>1526.8400000000001</v>
      </c>
      <c r="AJ3" s="84">
        <f t="shared" si="2"/>
        <v>225.32999999999998</v>
      </c>
      <c r="AK3" s="84">
        <f t="shared" si="2"/>
        <v>478.24</v>
      </c>
      <c r="AL3" s="84">
        <f t="shared" si="2"/>
        <v>538.02</v>
      </c>
      <c r="AM3" s="84">
        <f t="shared" si="2"/>
        <v>-79.38</v>
      </c>
      <c r="AN3" s="84">
        <f t="shared" si="2"/>
        <v>154.07000000000002</v>
      </c>
      <c r="AO3" s="84">
        <f t="shared" si="2"/>
        <v>-168.17999999999998</v>
      </c>
      <c r="AP3" s="84">
        <f t="shared" si="2"/>
        <v>7.2799999999999976</v>
      </c>
      <c r="AQ3" s="84">
        <f t="shared" si="2"/>
        <v>-14994</v>
      </c>
      <c r="AR3" s="84">
        <f t="shared" ref="AR3:BC3" si="3">SUM(AR9:AR11)</f>
        <v>-145.81</v>
      </c>
      <c r="AS3" s="84">
        <f t="shared" si="3"/>
        <v>-2367.75</v>
      </c>
      <c r="AT3" s="84">
        <f t="shared" si="3"/>
        <v>-476.56</v>
      </c>
      <c r="AU3" s="84">
        <f t="shared" si="3"/>
        <v>-402.43000000000006</v>
      </c>
      <c r="AV3" s="84">
        <f t="shared" si="3"/>
        <v>-842.1</v>
      </c>
      <c r="AW3" s="84">
        <f t="shared" si="3"/>
        <v>-931.69999999999993</v>
      </c>
      <c r="AX3" s="84">
        <f t="shared" si="3"/>
        <v>0</v>
      </c>
      <c r="AY3" s="84">
        <f t="shared" si="3"/>
        <v>0</v>
      </c>
      <c r="AZ3" s="84">
        <f t="shared" si="3"/>
        <v>0</v>
      </c>
      <c r="BA3" s="84">
        <f t="shared" si="3"/>
        <v>0</v>
      </c>
      <c r="BB3" s="84">
        <f t="shared" si="3"/>
        <v>0</v>
      </c>
      <c r="BC3" s="84">
        <f t="shared" si="3"/>
        <v>0</v>
      </c>
      <c r="BE3" s="84">
        <f>SUM(BE9:BE11)</f>
        <v>0</v>
      </c>
      <c r="BF3" s="84">
        <f t="shared" ref="BF3:BG3" si="4">SUM(BF9:BF11)</f>
        <v>0</v>
      </c>
      <c r="BG3" s="84">
        <f t="shared" si="4"/>
        <v>0</v>
      </c>
      <c r="BH3" s="84">
        <f>SUM(BH9:BH11)</f>
        <v>0</v>
      </c>
      <c r="BI3" s="84">
        <f t="shared" ref="BI3:BP3" si="5">SUM(BI9:BI11)</f>
        <v>0</v>
      </c>
      <c r="BJ3" s="84">
        <f t="shared" si="5"/>
        <v>0</v>
      </c>
      <c r="BK3" s="84">
        <f t="shared" si="5"/>
        <v>0</v>
      </c>
      <c r="BL3" s="84">
        <f t="shared" si="5"/>
        <v>0</v>
      </c>
      <c r="BM3" s="84">
        <f t="shared" si="5"/>
        <v>1983792</v>
      </c>
      <c r="BN3" s="84">
        <f t="shared" si="5"/>
        <v>1995334.08</v>
      </c>
      <c r="BO3" s="84">
        <f t="shared" si="5"/>
        <v>1995888.71</v>
      </c>
      <c r="BP3" s="84">
        <f t="shared" si="5"/>
        <v>1997389</v>
      </c>
      <c r="BQ3" s="84"/>
      <c r="BR3" s="84">
        <f t="shared" ref="BR3:BT3" si="6">SUM(BR9:BR11)</f>
        <v>0</v>
      </c>
      <c r="BS3" s="84">
        <f t="shared" si="6"/>
        <v>0</v>
      </c>
      <c r="BT3" s="84">
        <f t="shared" si="6"/>
        <v>0</v>
      </c>
      <c r="BU3" s="84">
        <f>SUM(BU9:BU11)</f>
        <v>0</v>
      </c>
      <c r="BV3" s="84">
        <f t="shared" ref="BV3:BX3" si="7">SUM(BV9:BV11)</f>
        <v>0</v>
      </c>
      <c r="BW3" s="84">
        <f t="shared" si="7"/>
        <v>0</v>
      </c>
      <c r="BX3" s="84">
        <f t="shared" si="7"/>
        <v>0</v>
      </c>
      <c r="BY3" s="84">
        <f>SUM(BY9:BY11)</f>
        <v>4024659.1200000006</v>
      </c>
      <c r="BZ3" s="84">
        <f>SUM(BZ9:BZ11)</f>
        <v>4007041.83</v>
      </c>
      <c r="CA3" s="84">
        <f t="shared" ref="CA3:CC3" si="8">SUM(CA9:CA11)</f>
        <v>6011243.1100000003</v>
      </c>
      <c r="CB3" s="84">
        <f t="shared" si="8"/>
        <v>2001303.27</v>
      </c>
      <c r="CC3" s="84">
        <f t="shared" si="8"/>
        <v>64122.38</v>
      </c>
      <c r="CD3" s="84">
        <f t="shared" ref="CD3:CO3" si="9">SUM(CD9:CD11)</f>
        <v>18465.650000000001</v>
      </c>
      <c r="CE3" s="84">
        <f t="shared" si="9"/>
        <v>4662.8</v>
      </c>
      <c r="CF3" s="84">
        <f t="shared" si="9"/>
        <v>4086.9500000000003</v>
      </c>
      <c r="CG3" s="84">
        <f t="shared" si="9"/>
        <v>1588.3</v>
      </c>
      <c r="CH3" s="84">
        <f t="shared" si="9"/>
        <v>629.23</v>
      </c>
      <c r="CI3" s="84">
        <f t="shared" si="9"/>
        <v>563.07999999999993</v>
      </c>
      <c r="CJ3" s="84">
        <f t="shared" si="9"/>
        <v>592.62</v>
      </c>
      <c r="CK3" s="84">
        <f t="shared" si="9"/>
        <v>266.35000000000002</v>
      </c>
      <c r="CL3" s="84">
        <f t="shared" si="9"/>
        <v>-15.89</v>
      </c>
      <c r="CM3" s="84">
        <f t="shared" si="9"/>
        <v>-130.19999999999999</v>
      </c>
      <c r="CN3" s="84">
        <f t="shared" si="9"/>
        <v>-30.869999999999997</v>
      </c>
      <c r="CO3" s="84">
        <f t="shared" si="9"/>
        <v>-14193.83</v>
      </c>
      <c r="CP3" s="84">
        <f t="shared" ref="CP3:DA3" si="10">SUM(CP9:CP11)</f>
        <v>-99.75</v>
      </c>
      <c r="CQ3" s="84">
        <f t="shared" si="10"/>
        <v>-2224.5300000000002</v>
      </c>
      <c r="CR3" s="84">
        <f t="shared" si="10"/>
        <v>-581.21</v>
      </c>
      <c r="CS3" s="84">
        <f t="shared" si="10"/>
        <v>-1086.8899999999999</v>
      </c>
      <c r="CT3" s="84">
        <f t="shared" si="10"/>
        <v>-612.64</v>
      </c>
      <c r="CU3" s="84">
        <f t="shared" si="10"/>
        <v>-671.51</v>
      </c>
      <c r="CV3" s="84">
        <f t="shared" si="10"/>
        <v>0</v>
      </c>
      <c r="CW3" s="84">
        <f t="shared" si="10"/>
        <v>0</v>
      </c>
      <c r="CX3" s="84">
        <f t="shared" si="10"/>
        <v>0</v>
      </c>
      <c r="CY3" s="84">
        <f t="shared" si="10"/>
        <v>0</v>
      </c>
      <c r="CZ3" s="84">
        <f t="shared" si="10"/>
        <v>0</v>
      </c>
      <c r="DA3" s="84">
        <f t="shared" si="10"/>
        <v>0</v>
      </c>
    </row>
    <row r="4" spans="1:105" x14ac:dyDescent="0.25">
      <c r="F4" s="28" t="s">
        <v>33</v>
      </c>
      <c r="G4" s="84">
        <f>SUM(G12:G13)</f>
        <v>0</v>
      </c>
      <c r="H4" s="84">
        <f t="shared" ref="H4:AE4" si="11">SUM(H12:H13)</f>
        <v>0</v>
      </c>
      <c r="I4" s="84">
        <f t="shared" si="11"/>
        <v>0</v>
      </c>
      <c r="J4" s="84">
        <f>SUM(J12:J13)</f>
        <v>0</v>
      </c>
      <c r="K4" s="84">
        <f t="shared" ref="K4:P4" si="12">SUM(K12:K13)</f>
        <v>0</v>
      </c>
      <c r="L4" s="84">
        <f t="shared" si="12"/>
        <v>0</v>
      </c>
      <c r="M4" s="84">
        <f t="shared" si="12"/>
        <v>0</v>
      </c>
      <c r="N4" s="84">
        <f t="shared" si="12"/>
        <v>0</v>
      </c>
      <c r="O4" s="84">
        <f t="shared" si="12"/>
        <v>274523.54000000004</v>
      </c>
      <c r="P4" s="84">
        <f t="shared" si="12"/>
        <v>275618.54000000004</v>
      </c>
      <c r="Q4" s="84">
        <f t="shared" si="11"/>
        <v>279266.64</v>
      </c>
      <c r="R4" s="84">
        <f t="shared" si="11"/>
        <v>280348.62</v>
      </c>
      <c r="S4" s="84"/>
      <c r="T4" s="84">
        <f t="shared" si="11"/>
        <v>0</v>
      </c>
      <c r="U4" s="84">
        <f t="shared" si="11"/>
        <v>0</v>
      </c>
      <c r="V4" s="84">
        <f t="shared" si="11"/>
        <v>0</v>
      </c>
      <c r="W4" s="84">
        <f>SUM(W12:W13)</f>
        <v>0</v>
      </c>
      <c r="X4" s="84">
        <f t="shared" si="11"/>
        <v>0</v>
      </c>
      <c r="Y4" s="84">
        <f t="shared" si="11"/>
        <v>0</v>
      </c>
      <c r="Z4" s="84">
        <f t="shared" si="11"/>
        <v>0</v>
      </c>
      <c r="AA4" s="84">
        <f>SUM(AA12:AA13)</f>
        <v>466030.62</v>
      </c>
      <c r="AB4" s="84">
        <f>SUM(AB12:AB13)</f>
        <v>494927.54000000004</v>
      </c>
      <c r="AC4" s="84">
        <f t="shared" si="11"/>
        <v>772134.67999999993</v>
      </c>
      <c r="AD4" s="84">
        <f t="shared" si="11"/>
        <v>273671.62</v>
      </c>
      <c r="AE4" s="84">
        <f t="shared" si="11"/>
        <v>4845.26</v>
      </c>
      <c r="AF4" s="84">
        <f t="shared" ref="AF4:AQ4" si="13">SUM(AF12:AF13)</f>
        <v>1684.6000000000001</v>
      </c>
      <c r="AG4" s="84">
        <f t="shared" si="13"/>
        <v>-96.719999999999985</v>
      </c>
      <c r="AH4" s="84">
        <f t="shared" si="13"/>
        <v>-182.08</v>
      </c>
      <c r="AI4" s="84">
        <f t="shared" si="13"/>
        <v>-301.26</v>
      </c>
      <c r="AJ4" s="84">
        <f t="shared" si="13"/>
        <v>-1.6799999999999926</v>
      </c>
      <c r="AK4" s="84">
        <f t="shared" si="13"/>
        <v>-71.56</v>
      </c>
      <c r="AL4" s="84">
        <f t="shared" si="13"/>
        <v>-223.12</v>
      </c>
      <c r="AM4" s="84">
        <f t="shared" si="13"/>
        <v>-219.26</v>
      </c>
      <c r="AN4" s="84">
        <f t="shared" si="13"/>
        <v>-122</v>
      </c>
      <c r="AO4" s="84">
        <f t="shared" si="13"/>
        <v>-130.86000000000001</v>
      </c>
      <c r="AP4" s="84">
        <f t="shared" si="13"/>
        <v>-205.54000000000002</v>
      </c>
      <c r="AQ4" s="84">
        <f t="shared" si="13"/>
        <v>-238.10000000000002</v>
      </c>
      <c r="AR4" s="84">
        <f t="shared" ref="AR4:BC4" si="14">SUM(AR12:AR13)</f>
        <v>-217.34</v>
      </c>
      <c r="AS4" s="84">
        <f t="shared" si="14"/>
        <v>-208.8</v>
      </c>
      <c r="AT4" s="84">
        <f t="shared" si="14"/>
        <v>-201.27999999999997</v>
      </c>
      <c r="AU4" s="84">
        <f t="shared" si="14"/>
        <v>-199.6</v>
      </c>
      <c r="AV4" s="84">
        <f t="shared" si="14"/>
        <v>-68.5</v>
      </c>
      <c r="AW4" s="84">
        <f t="shared" si="14"/>
        <v>-9.9</v>
      </c>
      <c r="AX4" s="84">
        <f t="shared" si="14"/>
        <v>0</v>
      </c>
      <c r="AY4" s="84">
        <f t="shared" si="14"/>
        <v>0</v>
      </c>
      <c r="AZ4" s="84">
        <f t="shared" si="14"/>
        <v>0</v>
      </c>
      <c r="BA4" s="84">
        <f t="shared" si="14"/>
        <v>0</v>
      </c>
      <c r="BB4" s="84">
        <f t="shared" si="14"/>
        <v>0</v>
      </c>
      <c r="BC4" s="84">
        <f t="shared" si="14"/>
        <v>0</v>
      </c>
      <c r="BE4" s="84">
        <f>SUM(BE12:BE13)</f>
        <v>0</v>
      </c>
      <c r="BF4" s="84">
        <f t="shared" ref="BF4:BG4" si="15">SUM(BF12:BF13)</f>
        <v>0</v>
      </c>
      <c r="BG4" s="84">
        <f t="shared" si="15"/>
        <v>0</v>
      </c>
      <c r="BH4" s="84">
        <f>SUM(BH12:BH13)</f>
        <v>0</v>
      </c>
      <c r="BI4" s="84">
        <f t="shared" ref="BI4:BP4" si="16">SUM(BI12:BI13)</f>
        <v>0</v>
      </c>
      <c r="BJ4" s="84">
        <f t="shared" si="16"/>
        <v>0</v>
      </c>
      <c r="BK4" s="84">
        <f t="shared" si="16"/>
        <v>0</v>
      </c>
      <c r="BL4" s="84">
        <f t="shared" si="16"/>
        <v>0</v>
      </c>
      <c r="BM4" s="84">
        <f t="shared" si="16"/>
        <v>277696.66000000003</v>
      </c>
      <c r="BN4" s="84">
        <f t="shared" si="16"/>
        <v>280009</v>
      </c>
      <c r="BO4" s="84">
        <f t="shared" si="16"/>
        <v>284355.15999999997</v>
      </c>
      <c r="BP4" s="84">
        <f t="shared" si="16"/>
        <v>285597.76</v>
      </c>
      <c r="BQ4" s="84"/>
      <c r="BR4" s="84">
        <f t="shared" ref="BR4:BT4" si="17">SUM(BR12:BR13)</f>
        <v>0</v>
      </c>
      <c r="BS4" s="84">
        <f t="shared" si="17"/>
        <v>0</v>
      </c>
      <c r="BT4" s="84">
        <f t="shared" si="17"/>
        <v>0</v>
      </c>
      <c r="BU4" s="84">
        <f>SUM(BU12:BU13)</f>
        <v>0</v>
      </c>
      <c r="BV4" s="84">
        <f t="shared" ref="BV4:BX4" si="18">SUM(BV12:BV13)</f>
        <v>0</v>
      </c>
      <c r="BW4" s="84">
        <f t="shared" si="18"/>
        <v>0</v>
      </c>
      <c r="BX4" s="84">
        <f t="shared" si="18"/>
        <v>0</v>
      </c>
      <c r="BY4" s="84">
        <f>SUM(BY12:BY13)</f>
        <v>468753.68000000005</v>
      </c>
      <c r="BZ4" s="84">
        <f>SUM(BZ12:BZ13)</f>
        <v>499458.72</v>
      </c>
      <c r="CA4" s="84">
        <f t="shared" ref="CA4:CC4" si="19">SUM(CA12:CA13)</f>
        <v>783420.46</v>
      </c>
      <c r="CB4" s="84">
        <f t="shared" si="19"/>
        <v>277839.08</v>
      </c>
      <c r="CC4" s="84">
        <f t="shared" si="19"/>
        <v>7244.9</v>
      </c>
      <c r="CD4" s="84">
        <f t="shared" ref="CD4:CO4" si="20">SUM(CD12:CD13)</f>
        <v>2222.6600000000003</v>
      </c>
      <c r="CE4" s="84">
        <f t="shared" si="20"/>
        <v>209.3</v>
      </c>
      <c r="CF4" s="84">
        <f t="shared" si="20"/>
        <v>69.820000000000007</v>
      </c>
      <c r="CG4" s="84">
        <f t="shared" si="20"/>
        <v>-185.96</v>
      </c>
      <c r="CH4" s="84">
        <f t="shared" si="20"/>
        <v>147.36000000000001</v>
      </c>
      <c r="CI4" s="84">
        <f t="shared" si="20"/>
        <v>-128.19999999999999</v>
      </c>
      <c r="CJ4" s="84">
        <f t="shared" si="20"/>
        <v>-291.86</v>
      </c>
      <c r="CK4" s="84">
        <f t="shared" si="20"/>
        <v>-279.26</v>
      </c>
      <c r="CL4" s="84">
        <f t="shared" si="20"/>
        <v>-190.16</v>
      </c>
      <c r="CM4" s="84">
        <f t="shared" si="20"/>
        <v>-238.46000000000004</v>
      </c>
      <c r="CN4" s="84">
        <f t="shared" si="20"/>
        <v>-191.56</v>
      </c>
      <c r="CO4" s="84">
        <f t="shared" si="20"/>
        <v>-273</v>
      </c>
      <c r="CP4" s="84">
        <f t="shared" ref="CP4:DA4" si="21">SUM(CP12:CP13)</f>
        <v>-70.02000000000001</v>
      </c>
      <c r="CQ4" s="84">
        <f t="shared" si="21"/>
        <v>-112.34</v>
      </c>
      <c r="CR4" s="84">
        <f t="shared" si="21"/>
        <v>-104.48</v>
      </c>
      <c r="CS4" s="84">
        <f t="shared" si="21"/>
        <v>-270.16000000000003</v>
      </c>
      <c r="CT4" s="84">
        <f t="shared" si="21"/>
        <v>-58.220000000000006</v>
      </c>
      <c r="CU4" s="84">
        <f t="shared" si="21"/>
        <v>-22.1</v>
      </c>
      <c r="CV4" s="84">
        <f t="shared" si="21"/>
        <v>0</v>
      </c>
      <c r="CW4" s="84">
        <f t="shared" si="21"/>
        <v>0</v>
      </c>
      <c r="CX4" s="84">
        <f t="shared" si="21"/>
        <v>0</v>
      </c>
      <c r="CY4" s="84">
        <f t="shared" si="21"/>
        <v>0</v>
      </c>
      <c r="CZ4" s="84">
        <f t="shared" si="21"/>
        <v>0</v>
      </c>
      <c r="DA4" s="84">
        <f t="shared" si="21"/>
        <v>0</v>
      </c>
    </row>
    <row r="5" spans="1:105" ht="15.75" thickBot="1" x14ac:dyDescent="0.3"/>
    <row r="6" spans="1:105" ht="15.75" thickBot="1" x14ac:dyDescent="0.3">
      <c r="E6" s="6">
        <v>44197</v>
      </c>
      <c r="G6" s="250" t="s">
        <v>1</v>
      </c>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2"/>
      <c r="BE6" s="256" t="s">
        <v>26</v>
      </c>
      <c r="BF6" s="257"/>
      <c r="BG6" s="257"/>
      <c r="BH6" s="257"/>
      <c r="BI6" s="257"/>
      <c r="BJ6" s="257"/>
      <c r="BK6" s="257"/>
      <c r="BL6" s="257"/>
      <c r="BM6" s="257"/>
      <c r="BN6" s="257"/>
      <c r="BO6" s="257"/>
      <c r="BP6" s="257"/>
      <c r="BQ6" s="257"/>
      <c r="BR6" s="257"/>
      <c r="BS6" s="257"/>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8"/>
    </row>
    <row r="7" spans="1:105" ht="18.75" thickBot="1" x14ac:dyDescent="0.3">
      <c r="A7" s="241"/>
      <c r="B7" s="242"/>
      <c r="C7" s="243"/>
      <c r="G7" s="247" t="s">
        <v>21</v>
      </c>
      <c r="H7" s="248"/>
      <c r="I7" s="248"/>
      <c r="J7" s="248"/>
      <c r="K7" s="248"/>
      <c r="L7" s="248"/>
      <c r="M7" s="248"/>
      <c r="N7" s="248"/>
      <c r="O7" s="248"/>
      <c r="P7" s="248"/>
      <c r="Q7" s="248"/>
      <c r="R7" s="249"/>
      <c r="S7" s="104"/>
      <c r="T7" s="262" t="s">
        <v>17</v>
      </c>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4"/>
      <c r="BE7" s="247" t="s">
        <v>21</v>
      </c>
      <c r="BF7" s="248"/>
      <c r="BG7" s="248"/>
      <c r="BH7" s="248"/>
      <c r="BI7" s="248"/>
      <c r="BJ7" s="248"/>
      <c r="BK7" s="248"/>
      <c r="BL7" s="248"/>
      <c r="BM7" s="248"/>
      <c r="BN7" s="248"/>
      <c r="BO7" s="248"/>
      <c r="BP7" s="249"/>
      <c r="BQ7" s="104"/>
      <c r="BR7" s="259" t="s">
        <v>17</v>
      </c>
      <c r="BS7" s="260"/>
      <c r="BT7" s="260"/>
      <c r="BU7" s="260"/>
      <c r="BV7" s="260"/>
      <c r="BW7" s="260"/>
      <c r="BX7" s="260"/>
      <c r="BY7" s="260"/>
      <c r="BZ7" s="260"/>
      <c r="CA7" s="260"/>
      <c r="CB7" s="260"/>
      <c r="CC7" s="260"/>
      <c r="CD7" s="260"/>
      <c r="CE7" s="260"/>
      <c r="CF7" s="260"/>
      <c r="CG7" s="260"/>
      <c r="CH7" s="260"/>
      <c r="CI7" s="260"/>
      <c r="CJ7" s="260"/>
      <c r="CK7" s="260"/>
      <c r="CL7" s="260"/>
      <c r="CM7" s="260"/>
      <c r="CN7" s="260"/>
      <c r="CO7" s="260"/>
      <c r="CP7" s="260"/>
      <c r="CQ7" s="260"/>
      <c r="CR7" s="260"/>
      <c r="CS7" s="260"/>
      <c r="CT7" s="260"/>
      <c r="CU7" s="260"/>
      <c r="CV7" s="260"/>
      <c r="CW7" s="260"/>
      <c r="CX7" s="260"/>
      <c r="CY7" s="260"/>
      <c r="CZ7" s="260"/>
      <c r="DA7" s="261"/>
    </row>
    <row r="8" spans="1:105" ht="39" thickBot="1" x14ac:dyDescent="0.3">
      <c r="A8" s="24" t="s">
        <v>4</v>
      </c>
      <c r="B8" s="11" t="s">
        <v>10</v>
      </c>
      <c r="C8" s="10" t="s">
        <v>3</v>
      </c>
      <c r="G8" s="7" t="str">
        <f>TEXT(DATE(YEAR($E6),MONTH($E6)+COLUMNS($G8:G8)-1,DAY($E6)),"YYYYMM")</f>
        <v>202101</v>
      </c>
      <c r="H8" s="8" t="str">
        <f>TEXT(DATE(YEAR($E6),MONTH($E6)+COLUMNS($G8:H8)-1,DAY($E6)),"YYYYMM")</f>
        <v>202102</v>
      </c>
      <c r="I8" s="8" t="str">
        <f>TEXT(DATE(YEAR($E6),MONTH($E6)+COLUMNS($G8:I8)-1,DAY($E6)),"YYYYMM")</f>
        <v>202103</v>
      </c>
      <c r="J8" s="8" t="str">
        <f>TEXT(DATE(YEAR($E6),MONTH($E6)+COLUMNS($G8:J8)-1,DAY($E6)),"YYYYMM")</f>
        <v>202104</v>
      </c>
      <c r="K8" s="8" t="str">
        <f>TEXT(DATE(YEAR($E6),MONTH($E6)+COLUMNS($G8:K8)-1,DAY($E6)),"YYYYMM")</f>
        <v>202105</v>
      </c>
      <c r="L8" s="8" t="str">
        <f>TEXT(DATE(YEAR($E6),MONTH($E6)+COLUMNS($G8:L8)-1,DAY($E6)),"YYYYMM")</f>
        <v>202106</v>
      </c>
      <c r="M8" s="8" t="str">
        <f>TEXT(DATE(YEAR($E6),MONTH($E6)+COLUMNS($G8:M8)-1,DAY($E6)),"YYYYMM")</f>
        <v>202107</v>
      </c>
      <c r="N8" s="8" t="str">
        <f>TEXT(DATE(YEAR($E6),MONTH($E6)+COLUMNS($G8:N8)-1,DAY($E6)),"YYYYMM")</f>
        <v>202108</v>
      </c>
      <c r="O8" s="8" t="str">
        <f>TEXT(DATE(YEAR($E6),MONTH($E6)+COLUMNS($G8:O8)-1,DAY($E6)),"YYYYMM")</f>
        <v>202109</v>
      </c>
      <c r="P8" s="8" t="str">
        <f>TEXT(DATE(YEAR($E6),MONTH($E6)+COLUMNS($G8:P8)-1,DAY($E6)),"YYYYMM")</f>
        <v>202110</v>
      </c>
      <c r="Q8" s="8" t="str">
        <f>TEXT(DATE(YEAR($E6),MONTH($E6)+COLUMNS($G8:Q8)-1,DAY($E6)),"YYYYMM")</f>
        <v>202111</v>
      </c>
      <c r="R8" s="9" t="str">
        <f>TEXT(DATE(YEAR($E6),MONTH($E6)+COLUMNS($G8:R8)-1,DAY($E6)),"YYYYMM")</f>
        <v>202112</v>
      </c>
      <c r="S8" s="104"/>
      <c r="T8" s="13" t="str">
        <f>TEXT(DATE(YEAR($E6),MONTH($E6)+COLUMNS($T8:T8)-1,DAY($E6)),"YYYYMM")</f>
        <v>202101</v>
      </c>
      <c r="U8" s="14" t="str">
        <f>TEXT(DATE(YEAR($E6),MONTH($E6)+COLUMNS($T8:U8)-1,DAY($E6)),"YYYYMM")</f>
        <v>202102</v>
      </c>
      <c r="V8" s="14" t="str">
        <f>TEXT(DATE(YEAR($E6),MONTH($E6)+COLUMNS($T8:V8)-1,DAY($E6)),"YYYYMM")</f>
        <v>202103</v>
      </c>
      <c r="W8" s="14" t="str">
        <f>TEXT(DATE(YEAR($E6),MONTH($E6)+COLUMNS($T8:W8)-1,DAY($E6)),"YYYYMM")</f>
        <v>202104</v>
      </c>
      <c r="X8" s="14" t="str">
        <f>TEXT(DATE(YEAR($E6),MONTH($E6)+COLUMNS($T8:X8)-1,DAY($E6)),"YYYYMM")</f>
        <v>202105</v>
      </c>
      <c r="Y8" s="14" t="str">
        <f>TEXT(DATE(YEAR($E6),MONTH($E6)+COLUMNS($T8:Y8)-1,DAY($E6)),"YYYYMM")</f>
        <v>202106</v>
      </c>
      <c r="Z8" s="14" t="str">
        <f>TEXT(DATE(YEAR($E6),MONTH($E6)+COLUMNS($T8:Z8)-1,DAY($E6)),"YYYYMM")</f>
        <v>202107</v>
      </c>
      <c r="AA8" s="14" t="str">
        <f>TEXT(DATE(YEAR($E6),MONTH($E6)+COLUMNS($T8:AA8)-1,DAY($E6)),"YYYYMM")</f>
        <v>202108</v>
      </c>
      <c r="AB8" s="14" t="str">
        <f>TEXT(DATE(YEAR($E6),MONTH($E6)+COLUMNS($T8:AB8)-1,DAY($E6)),"YYYYMM")</f>
        <v>202109</v>
      </c>
      <c r="AC8" s="138" t="str">
        <f>TEXT(DATE(YEAR($E6),MONTH($E6)+COLUMNS($T8:AC8)-1,DAY($E6)),"YYYYMM")</f>
        <v>202110</v>
      </c>
      <c r="AD8" s="138" t="str">
        <f>TEXT(DATE(YEAR($E6),MONTH($E6)+COLUMNS($T8:AD8)-1,DAY($E6)),"YYYYMM")</f>
        <v>202111</v>
      </c>
      <c r="AE8" s="206" t="str">
        <f>TEXT(DATE(YEAR($E6),MONTH($E6)+COLUMNS($T8:AE8)-1,DAY($E6)),"YYYYMM")</f>
        <v>202112</v>
      </c>
      <c r="AF8" s="14" t="str">
        <f>TEXT(DATE(YEAR($E6),MONTH($E6)+COLUMNS($T8:AF8)-1,DAY($E6)),"YYYYMM")</f>
        <v>202201</v>
      </c>
      <c r="AG8" s="14" t="str">
        <f>TEXT(DATE(YEAR($E6),MONTH($E6)+COLUMNS($T8:AG8)-1,DAY($E6)),"YYYYMM")</f>
        <v>202202</v>
      </c>
      <c r="AH8" s="14" t="str">
        <f>TEXT(DATE(YEAR($E6),MONTH($E6)+COLUMNS($T8:AH8)-1,DAY($E6)),"YYYYMM")</f>
        <v>202203</v>
      </c>
      <c r="AI8" s="14" t="str">
        <f>TEXT(DATE(YEAR($E6),MONTH($E6)+COLUMNS($T8:AI8)-1,DAY($E6)),"YYYYMM")</f>
        <v>202204</v>
      </c>
      <c r="AJ8" s="14" t="str">
        <f>TEXT(DATE(YEAR($E6),MONTH($E6)+COLUMNS($T8:AJ8)-1,DAY($E6)),"YYYYMM")</f>
        <v>202205</v>
      </c>
      <c r="AK8" s="14" t="str">
        <f>TEXT(DATE(YEAR($E6),MONTH($E6)+COLUMNS($T8:AK8)-1,DAY($E6)),"YYYYMM")</f>
        <v>202206</v>
      </c>
      <c r="AL8" s="14" t="str">
        <f>TEXT(DATE(YEAR($E6),MONTH($E6)+COLUMNS($T8:AL8)-1,DAY($E6)),"YYYYMM")</f>
        <v>202207</v>
      </c>
      <c r="AM8" s="14" t="str">
        <f>TEXT(DATE(YEAR($E6),MONTH($E6)+COLUMNS($T8:AM8)-1,DAY($E6)),"YYYYMM")</f>
        <v>202208</v>
      </c>
      <c r="AN8" s="14" t="str">
        <f>TEXT(DATE(YEAR($E6),MONTH($E6)+COLUMNS($T8:AN8)-1,DAY($E6)),"YYYYMM")</f>
        <v>202209</v>
      </c>
      <c r="AO8" s="14" t="str">
        <f>TEXT(DATE(YEAR($E6),MONTH($E6)+COLUMNS($T8:AO8)-1,DAY($E6)),"YYYYMM")</f>
        <v>202210</v>
      </c>
      <c r="AP8" s="14" t="str">
        <f>TEXT(DATE(YEAR($E6),MONTH($E6)+COLUMNS($T8:AP8)-1,DAY($E6)),"YYYYMM")</f>
        <v>202211</v>
      </c>
      <c r="AQ8" s="14" t="str">
        <f>TEXT(DATE(YEAR($E6),MONTH($E6)+COLUMNS($T8:AQ8)-1,DAY($E6)),"YYYYMM")</f>
        <v>202212</v>
      </c>
      <c r="AR8" s="14" t="str">
        <f>TEXT(DATE(YEAR($E6),MONTH($E6)+COLUMNS($T8:AR8)-1,DAY($E6)),"YYYYMM")</f>
        <v>202301</v>
      </c>
      <c r="AS8" s="14" t="str">
        <f>TEXT(DATE(YEAR($E6),MONTH($E6)+COLUMNS($T8:AS8)-1,DAY($E6)),"YYYYMM")</f>
        <v>202302</v>
      </c>
      <c r="AT8" s="14" t="str">
        <f>TEXT(DATE(YEAR($E6),MONTH($E6)+COLUMNS($T8:AT8)-1,DAY($E6)),"YYYYMM")</f>
        <v>202303</v>
      </c>
      <c r="AU8" s="14" t="str">
        <f>TEXT(DATE(YEAR($E6),MONTH($E6)+COLUMNS($T8:AU8)-1,DAY($E6)),"YYYYMM")</f>
        <v>202304</v>
      </c>
      <c r="AV8" s="14" t="str">
        <f>TEXT(DATE(YEAR($E6),MONTH($E6)+COLUMNS($T8:AV8)-1,DAY($E6)),"YYYYMM")</f>
        <v>202305</v>
      </c>
      <c r="AW8" s="14" t="str">
        <f>TEXT(DATE(YEAR($E6),MONTH($E6)+COLUMNS($T8:AW8)-1,DAY($E6)),"YYYYMM")</f>
        <v>202306</v>
      </c>
      <c r="AX8" s="14" t="str">
        <f>TEXT(DATE(YEAR($E6),MONTH($E6)+COLUMNS($T8:AX8)-1,DAY($E6)),"YYYYMM")</f>
        <v>202307</v>
      </c>
      <c r="AY8" s="14" t="str">
        <f>TEXT(DATE(YEAR($E6),MONTH($E6)+COLUMNS($T8:AY8)-1,DAY($E6)),"YYYYMM")</f>
        <v>202308</v>
      </c>
      <c r="AZ8" s="14" t="str">
        <f>TEXT(DATE(YEAR($E6),MONTH($E6)+COLUMNS($T8:AZ8)-1,DAY($E6)),"YYYYMM")</f>
        <v>202309</v>
      </c>
      <c r="BA8" s="14" t="str">
        <f>TEXT(DATE(YEAR($E6),MONTH($E6)+COLUMNS($T8:BA8)-1,DAY($E6)),"YYYYMM")</f>
        <v>202310</v>
      </c>
      <c r="BB8" s="14" t="str">
        <f>TEXT(DATE(YEAR($E6),MONTH($E6)+COLUMNS($T8:BB8)-1,DAY($E6)),"YYYYMM")</f>
        <v>202311</v>
      </c>
      <c r="BC8" s="207" t="str">
        <f>TEXT(DATE(YEAR($E6),MONTH($E6)+COLUMNS($T8:BC8)-1,DAY($E6)),"YYYYMM")</f>
        <v>202312</v>
      </c>
      <c r="BE8" s="7" t="str">
        <f>TEXT(DATE(YEAR($E6),MONTH($E6)+COLUMNS($G8:G8)-1,DAY($E6)),"YYYYMM")</f>
        <v>202101</v>
      </c>
      <c r="BF8" s="8" t="str">
        <f>TEXT(DATE(YEAR($E6),MONTH($E6)+COLUMNS($G8:H8)-1,DAY($E6)),"YYYYMM")</f>
        <v>202102</v>
      </c>
      <c r="BG8" s="8" t="str">
        <f>TEXT(DATE(YEAR($E6),MONTH($E6)+COLUMNS($G8:I8)-1,DAY($E6)),"YYYYMM")</f>
        <v>202103</v>
      </c>
      <c r="BH8" s="8" t="str">
        <f>TEXT(DATE(YEAR($E6),MONTH($E6)+COLUMNS($G8:J8)-1,DAY($E6)),"YYYYMM")</f>
        <v>202104</v>
      </c>
      <c r="BI8" s="8" t="str">
        <f>TEXT(DATE(YEAR($E6),MONTH($E6)+COLUMNS($G8:K8)-1,DAY($E6)),"YYYYMM")</f>
        <v>202105</v>
      </c>
      <c r="BJ8" s="8" t="str">
        <f>TEXT(DATE(YEAR($E6),MONTH($E6)+COLUMNS($G8:L8)-1,DAY($E6)),"YYYYMM")</f>
        <v>202106</v>
      </c>
      <c r="BK8" s="8" t="str">
        <f>TEXT(DATE(YEAR($E6),MONTH($E6)+COLUMNS($G8:M8)-1,DAY($E6)),"YYYYMM")</f>
        <v>202107</v>
      </c>
      <c r="BL8" s="8" t="str">
        <f>TEXT(DATE(YEAR($E6),MONTH($E6)+COLUMNS($G8:N8)-1,DAY($E6)),"YYYYMM")</f>
        <v>202108</v>
      </c>
      <c r="BM8" s="8" t="str">
        <f>TEXT(DATE(YEAR($E6),MONTH($E6)+COLUMNS($G8:O8)-1,DAY($E6)),"YYYYMM")</f>
        <v>202109</v>
      </c>
      <c r="BN8" s="8" t="str">
        <f>TEXT(DATE(YEAR($E6),MONTH($E6)+COLUMNS($G8:P8)-1,DAY($E6)),"YYYYMM")</f>
        <v>202110</v>
      </c>
      <c r="BO8" s="101" t="str">
        <f>TEXT(DATE(YEAR($E6),MONTH($E6)+COLUMNS($G8:Q8)-1,DAY($E6)),"YYYYMM")</f>
        <v>202111</v>
      </c>
      <c r="BP8" s="9" t="str">
        <f>TEXT(DATE(YEAR($E6),MONTH($E6)+COLUMNS($G8:R8)-1,DAY($E6)),"YYYYMM")</f>
        <v>202112</v>
      </c>
      <c r="BQ8" s="104"/>
      <c r="BR8" s="103" t="str">
        <f>TEXT(DATE(YEAR($E6),MONTH($E6)+COLUMNS($G8:G8)-1,DAY($E6)),"YYYYMM")</f>
        <v>202101</v>
      </c>
      <c r="BS8" s="8" t="str">
        <f>TEXT(DATE(YEAR($E6),MONTH($E6)+COLUMNS($G8:H8)-1,DAY($E6)),"YYYYMM")</f>
        <v>202102</v>
      </c>
      <c r="BT8" s="8" t="str">
        <f>TEXT(DATE(YEAR($E6),MONTH($E6)+COLUMNS($G8:I8)-1,DAY($E6)),"YYYYMM")</f>
        <v>202103</v>
      </c>
      <c r="BU8" s="8" t="str">
        <f>TEXT(DATE(YEAR($E6),MONTH($E6)+COLUMNS($G8:J8)-1,DAY($E6)),"YYYYMM")</f>
        <v>202104</v>
      </c>
      <c r="BV8" s="8" t="str">
        <f>TEXT(DATE(YEAR($E6),MONTH($E6)+COLUMNS($G8:K8)-1,DAY($E6)),"YYYYMM")</f>
        <v>202105</v>
      </c>
      <c r="BW8" s="8" t="str">
        <f>TEXT(DATE(YEAR($E6),MONTH($E6)+COLUMNS($G8:L8)-1,DAY($E6)),"YYYYMM")</f>
        <v>202106</v>
      </c>
      <c r="BX8" s="8" t="str">
        <f>TEXT(DATE(YEAR($E6),MONTH($E6)+COLUMNS($G8:M8)-1,DAY($E6)),"YYYYMM")</f>
        <v>202107</v>
      </c>
      <c r="BY8" s="8" t="str">
        <f>TEXT(DATE(YEAR($E6),MONTH($E6)+COLUMNS($G8:N8)-1,DAY($E6)),"YYYYMM")</f>
        <v>202108</v>
      </c>
      <c r="BZ8" s="8" t="str">
        <f>TEXT(DATE(YEAR($E6),MONTH($E6)+COLUMNS($G8:O8)-1,DAY($E6)),"YYYYMM")</f>
        <v>202109</v>
      </c>
      <c r="CA8" s="8" t="str">
        <f>TEXT(DATE(YEAR($E6),MONTH($E6)+COLUMNS($G8:P8)-1,DAY($E6)),"YYYYMM")</f>
        <v>202110</v>
      </c>
      <c r="CB8" s="8" t="str">
        <f>TEXT(DATE(YEAR($E6),MONTH($E6)+COLUMNS($G8:Q8)-1,DAY($E6)),"YYYYMM")</f>
        <v>202111</v>
      </c>
      <c r="CC8" s="133" t="str">
        <f>TEXT(DATE(YEAR($E6),MONTH($E6)+COLUMNS($G8:R8)-1,DAY($E6)),"YYYYMM")</f>
        <v>202112</v>
      </c>
      <c r="CD8" s="8" t="str">
        <f>TEXT(DATE(YEAR($E6),MONTH($E6)+COLUMNS($G8:S8)-1,DAY($E6)),"YYYYMM")</f>
        <v>202201</v>
      </c>
      <c r="CE8" s="8" t="str">
        <f>TEXT(DATE(YEAR($E6),MONTH($E6)+COLUMNS($G8:T8)-1,DAY($E6)),"YYYYMM")</f>
        <v>202202</v>
      </c>
      <c r="CF8" s="8" t="str">
        <f>TEXT(DATE(YEAR($E6),MONTH($E6)+COLUMNS($G8:U8)-1,DAY($E6)),"YYYYMM")</f>
        <v>202203</v>
      </c>
      <c r="CG8" s="8" t="str">
        <f>TEXT(DATE(YEAR($E6),MONTH($E6)+COLUMNS($G8:V8)-1,DAY($E6)),"YYYYMM")</f>
        <v>202204</v>
      </c>
      <c r="CH8" s="8" t="str">
        <f>TEXT(DATE(YEAR($E6),MONTH($E6)+COLUMNS($G8:W8)-1,DAY($E6)),"YYYYMM")</f>
        <v>202205</v>
      </c>
      <c r="CI8" s="8" t="str">
        <f>TEXT(DATE(YEAR($E6),MONTH($E6)+COLUMNS($G8:X8)-1,DAY($E6)),"YYYYMM")</f>
        <v>202206</v>
      </c>
      <c r="CJ8" s="8" t="str">
        <f>TEXT(DATE(YEAR($E6),MONTH($E6)+COLUMNS($G8:Y8)-1,DAY($E6)),"YYYYMM")</f>
        <v>202207</v>
      </c>
      <c r="CK8" s="8" t="str">
        <f>TEXT(DATE(YEAR($E6),MONTH($E6)+COLUMNS($G8:Z8)-1,DAY($E6)),"YYYYMM")</f>
        <v>202208</v>
      </c>
      <c r="CL8" s="8" t="str">
        <f>TEXT(DATE(YEAR($E6),MONTH($E6)+COLUMNS($G8:AA8)-1,DAY($E6)),"YYYYMM")</f>
        <v>202209</v>
      </c>
      <c r="CM8" s="8" t="str">
        <f>TEXT(DATE(YEAR($E6),MONTH($E6)+COLUMNS($G8:AB8)-1,DAY($E6)),"YYYYMM")</f>
        <v>202210</v>
      </c>
      <c r="CN8" s="8" t="str">
        <f>TEXT(DATE(YEAR($E6),MONTH($E6)+COLUMNS($G8:AC8)-1,DAY($E6)),"YYYYMM")</f>
        <v>202211</v>
      </c>
      <c r="CO8" s="8" t="str">
        <f>TEXT(DATE(YEAR($E6),MONTH($E6)+COLUMNS($G8:AD8)-1,DAY($E6)),"YYYYMM")</f>
        <v>202212</v>
      </c>
      <c r="CP8" s="8" t="str">
        <f>TEXT(DATE(YEAR($E6),MONTH($E6)+COLUMNS($G8:AE8)-1,DAY($E6)),"YYYYMM")</f>
        <v>202301</v>
      </c>
      <c r="CQ8" s="8" t="str">
        <f>TEXT(DATE(YEAR($E6),MONTH($E6)+COLUMNS($G8:AF8)-1,DAY($E6)),"YYYYMM")</f>
        <v>202302</v>
      </c>
      <c r="CR8" s="8" t="str">
        <f>TEXT(DATE(YEAR($E6),MONTH($E6)+COLUMNS($G8:AG8)-1,DAY($E6)),"YYYYMM")</f>
        <v>202303</v>
      </c>
      <c r="CS8" s="8" t="str">
        <f>TEXT(DATE(YEAR($E6),MONTH($E6)+COLUMNS($G8:AH8)-1,DAY($E6)),"YYYYMM")</f>
        <v>202304</v>
      </c>
      <c r="CT8" s="8" t="str">
        <f>TEXT(DATE(YEAR($E6),MONTH($E6)+COLUMNS($G8:AI8)-1,DAY($E6)),"YYYYMM")</f>
        <v>202305</v>
      </c>
      <c r="CU8" s="8" t="str">
        <f>TEXT(DATE(YEAR($E6),MONTH($E6)+COLUMNS($G8:AJ8)-1,DAY($E6)),"YYYYMM")</f>
        <v>202306</v>
      </c>
      <c r="CV8" s="8" t="str">
        <f>TEXT(DATE(YEAR($E6),MONTH($E6)+COLUMNS($G8:AK8)-1,DAY($E6)),"YYYYMM")</f>
        <v>202307</v>
      </c>
      <c r="CW8" s="8" t="str">
        <f>TEXT(DATE(YEAR($E6),MONTH($E6)+COLUMNS($G8:AL8)-1,DAY($E6)),"YYYYMM")</f>
        <v>202308</v>
      </c>
      <c r="CX8" s="8" t="str">
        <f>TEXT(DATE(YEAR($E6),MONTH($E6)+COLUMNS($G8:AM8)-1,DAY($E6)),"YYYYMM")</f>
        <v>202309</v>
      </c>
      <c r="CY8" s="8" t="str">
        <f>TEXT(DATE(YEAR($E6),MONTH($E6)+COLUMNS($G8:AN8)-1,DAY($E6)),"YYYYMM")</f>
        <v>202310</v>
      </c>
      <c r="CZ8" s="8" t="str">
        <f>TEXT(DATE(YEAR($E6),MONTH($E6)+COLUMNS($G8:AO8)-1,DAY($E6)),"YYYYMM")</f>
        <v>202311</v>
      </c>
      <c r="DA8" s="9" t="str">
        <f>TEXT(DATE(YEAR($E6),MONTH($E6)+COLUMNS($G8:AP8)-1,DAY($E6)),"YYYYMM")</f>
        <v>202312</v>
      </c>
    </row>
    <row r="9" spans="1:105" x14ac:dyDescent="0.25">
      <c r="A9" s="42" t="s">
        <v>12</v>
      </c>
      <c r="B9" s="43" t="s">
        <v>5</v>
      </c>
      <c r="C9" s="44">
        <v>4.83</v>
      </c>
      <c r="D9" s="45"/>
      <c r="E9" s="45"/>
      <c r="F9" s="45"/>
      <c r="G9" s="112"/>
      <c r="H9" s="113"/>
      <c r="I9" s="113"/>
      <c r="J9" s="113"/>
      <c r="K9" s="113"/>
      <c r="L9" s="113"/>
      <c r="M9" s="113"/>
      <c r="N9" s="113"/>
      <c r="O9" s="77">
        <f>'PMPMs Jan21-Dec21'!O9*'PMPMs Jan21-Dec21'!$C9</f>
        <v>1910081.46</v>
      </c>
      <c r="P9" s="77">
        <f>'PMPMs Jan21-Dec21'!P9*'PMPMs Jan21-Dec21'!$C9</f>
        <v>1917611.43</v>
      </c>
      <c r="Q9" s="77">
        <f>'PMPMs Jan21-Dec21'!Q9*'PMPMs Jan21-Dec21'!$C9</f>
        <v>1915462.08</v>
      </c>
      <c r="R9" s="78">
        <f>'PMPMs Jan21-Dec21'!R9*'PMPMs Jan21-Dec21'!$C9</f>
        <v>1914679.62</v>
      </c>
      <c r="S9" s="151"/>
      <c r="T9" s="112"/>
      <c r="U9" s="113"/>
      <c r="V9" s="113"/>
      <c r="W9" s="113"/>
      <c r="X9" s="113"/>
      <c r="Y9" s="113"/>
      <c r="Z9" s="113"/>
      <c r="AA9" s="77">
        <f>'PMPMs Jan21-Dec21'!AA9*'PMPMs Jan21-Dec21'!$C9</f>
        <v>3784222.89</v>
      </c>
      <c r="AB9" s="77">
        <f>'PMPMs Jan21-Dec21'!AB9*'PMPMs Jan21-Dec21'!$C9</f>
        <v>3840279.87</v>
      </c>
      <c r="AC9" s="77">
        <f>'PMPMs Jan21-Dec21'!AC9*'PMPMs Jan21-Dec21'!$C9</f>
        <v>5791155.5099999998</v>
      </c>
      <c r="AD9" s="77">
        <f>'PMPMs Jan21-Dec21'!AD9*'PMPMs Jan21-Dec21'!$C9</f>
        <v>1926092.91</v>
      </c>
      <c r="AE9" s="77">
        <f>'PMPMs Jan21-Dec21'!AE9*'PMPMs Jan21-Dec21'!$C9</f>
        <v>44068.92</v>
      </c>
      <c r="AF9" s="77">
        <f>'PMPMs Jan21-Dec21'!AF9*'PMPMs Jan21-Dec21'!$C9</f>
        <v>13712.37</v>
      </c>
      <c r="AG9" s="77">
        <f>'PMPMs Jan21-Dec21'!AG9*'PMPMs Jan21-Dec21'!$C9</f>
        <v>2912.4900000000002</v>
      </c>
      <c r="AH9" s="77">
        <f>'PMPMs Jan21-Dec21'!AH9*'PMPMs Jan21-Dec21'!$C9</f>
        <v>2192.8200000000002</v>
      </c>
      <c r="AI9" s="77">
        <f>'PMPMs Jan21-Dec21'!AI9*'PMPMs Jan21-Dec21'!$C9</f>
        <v>1246.1400000000001</v>
      </c>
      <c r="AJ9" s="77">
        <f>'PMPMs Jan21-Dec21'!AJ9*'PMPMs Jan21-Dec21'!$C9</f>
        <v>227.01</v>
      </c>
      <c r="AK9" s="77">
        <f>'PMPMs Jan21-Dec21'!AK9*'PMPMs Jan21-Dec21'!$C9</f>
        <v>463.68</v>
      </c>
      <c r="AL9" s="77">
        <f>'PMPMs Jan21-Dec21'!AL9*'PMPMs Jan21-Dec21'!$C9</f>
        <v>492.66</v>
      </c>
      <c r="AM9" s="77">
        <f>'PMPMs Jan21-Dec21'!AM9*'PMPMs Jan21-Dec21'!$C9</f>
        <v>-106.26</v>
      </c>
      <c r="AN9" s="77">
        <f>'PMPMs Jan21-Dec21'!AN9*'PMPMs Jan21-Dec21'!$C9</f>
        <v>101.43</v>
      </c>
      <c r="AO9" s="77">
        <f>'PMPMs Jan21-Dec21'!AO9*'PMPMs Jan21-Dec21'!$C9</f>
        <v>19.32</v>
      </c>
      <c r="AP9" s="77">
        <f>'PMPMs Jan21-Dec21'!AP9*'PMPMs Jan21-Dec21'!$C9</f>
        <v>38.64</v>
      </c>
      <c r="AQ9" s="77">
        <f>'PMPMs Jan21-Dec21'!AQ9*'PMPMs Jan21-Dec21'!$C9</f>
        <v>-14915.04</v>
      </c>
      <c r="AR9" s="77">
        <f>'PMPMs Jan21-Dec21'!AR9*'PMPMs Jan21-Dec21'!$C9</f>
        <v>-111.09</v>
      </c>
      <c r="AS9" s="77">
        <f>'PMPMs Jan21-Dec21'!AS9*'PMPMs Jan21-Dec21'!$C9</f>
        <v>-2303.91</v>
      </c>
      <c r="AT9" s="77">
        <f>'PMPMs Jan21-Dec21'!AT9*'PMPMs Jan21-Dec21'!$C9</f>
        <v>-425.04</v>
      </c>
      <c r="AU9" s="77">
        <f>'PMPMs Jan21-Dec21'!AU9*'PMPMs Jan21-Dec21'!$C9</f>
        <v>-352.59000000000003</v>
      </c>
      <c r="AV9" s="77">
        <f>'PMPMs Jan21-Dec21'!AV9*'PMPMs Jan21-Dec21'!$C9</f>
        <v>-801.78</v>
      </c>
      <c r="AW9" s="77">
        <f>'PMPMs Jan21-Dec21'!AW9*'PMPMs Jan21-Dec21'!$C9</f>
        <v>-840.42</v>
      </c>
      <c r="AX9" s="77">
        <f>'PMPMs Jan21-Dec21'!AX9*'PMPMs Jan21-Dec21'!$C9</f>
        <v>0</v>
      </c>
      <c r="AY9" s="77">
        <f>'PMPMs Jan21-Dec21'!AY9*'PMPMs Jan21-Dec21'!$C9</f>
        <v>0</v>
      </c>
      <c r="AZ9" s="77">
        <f>'PMPMs Jan21-Dec21'!AZ9*'PMPMs Jan21-Dec21'!$C9</f>
        <v>0</v>
      </c>
      <c r="BA9" s="77">
        <f>'PMPMs Jan21-Dec21'!BA9*'PMPMs Jan21-Dec21'!$C9</f>
        <v>0</v>
      </c>
      <c r="BB9" s="77">
        <f>'PMPMs Jan21-Dec21'!BB9*'PMPMs Jan21-Dec21'!$C9</f>
        <v>0</v>
      </c>
      <c r="BC9" s="78">
        <f>'PMPMs Jan21-Dec21'!BC9*'PMPMs Jan21-Dec21'!$C9</f>
        <v>0</v>
      </c>
      <c r="BE9" s="112"/>
      <c r="BF9" s="113"/>
      <c r="BG9" s="113"/>
      <c r="BH9" s="113"/>
      <c r="BI9" s="113"/>
      <c r="BJ9" s="113"/>
      <c r="BK9" s="113"/>
      <c r="BL9" s="113"/>
      <c r="BM9" s="77">
        <f>'PMPMs Jan21-Dec21'!BM9*'PMPMs Jan21-Dec21'!$C9</f>
        <v>1895659.08</v>
      </c>
      <c r="BN9" s="77">
        <f>'PMPMs Jan21-Dec21'!BN9*'PMPMs Jan21-Dec21'!$C9</f>
        <v>1907135.16</v>
      </c>
      <c r="BO9" s="77">
        <f>'PMPMs Jan21-Dec21'!BO9*'PMPMs Jan21-Dec21'!$C9</f>
        <v>1908395.79</v>
      </c>
      <c r="BP9" s="78">
        <f>'PMPMs Jan21-Dec21'!BP9*'PMPMs Jan21-Dec21'!$C9</f>
        <v>1909810.98</v>
      </c>
      <c r="BQ9" s="151"/>
      <c r="BR9" s="112"/>
      <c r="BS9" s="113"/>
      <c r="BT9" s="113"/>
      <c r="BU9" s="113"/>
      <c r="BV9" s="113"/>
      <c r="BW9" s="113"/>
      <c r="BX9" s="113"/>
      <c r="BY9" s="77">
        <f>'PMPMs Jan21-Dec21'!BY9*'PMPMs Jan21-Dec21'!$C9</f>
        <v>3830296.2600000002</v>
      </c>
      <c r="BZ9" s="77">
        <f>'PMPMs Jan21-Dec21'!BZ9*'PMPMs Jan21-Dec21'!$C9</f>
        <v>3814101.27</v>
      </c>
      <c r="CA9" s="77">
        <f>'PMPMs Jan21-Dec21'!CA9*'PMPMs Jan21-Dec21'!$C9</f>
        <v>5732567.6100000003</v>
      </c>
      <c r="CB9" s="77">
        <f>'PMPMs Jan21-Dec21'!CB9*'PMPMs Jan21-Dec21'!$C9</f>
        <v>1912317.75</v>
      </c>
      <c r="CC9" s="77">
        <f>'PMPMs Jan21-Dec21'!CC9*'PMPMs Jan21-Dec21'!$C9</f>
        <v>56385.42</v>
      </c>
      <c r="CD9" s="77">
        <f>'PMPMs Jan21-Dec21'!CD9*'PMPMs Jan21-Dec21'!$C9</f>
        <v>16958.13</v>
      </c>
      <c r="CE9" s="77">
        <f>'PMPMs Jan21-Dec21'!CE9*'PMPMs Jan21-Dec21'!$C9</f>
        <v>4028.2200000000003</v>
      </c>
      <c r="CF9" s="77">
        <f>'PMPMs Jan21-Dec21'!CF9*'PMPMs Jan21-Dec21'!$C9</f>
        <v>3694.9500000000003</v>
      </c>
      <c r="CG9" s="77">
        <f>'PMPMs Jan21-Dec21'!CG9*'PMPMs Jan21-Dec21'!$C9</f>
        <v>1362.06</v>
      </c>
      <c r="CH9" s="77">
        <f>'PMPMs Jan21-Dec21'!CH9*'PMPMs Jan21-Dec21'!$C9</f>
        <v>584.43000000000006</v>
      </c>
      <c r="CI9" s="77">
        <f>'PMPMs Jan21-Dec21'!CI9*'PMPMs Jan21-Dec21'!$C9</f>
        <v>560.28</v>
      </c>
      <c r="CJ9" s="77">
        <f>'PMPMs Jan21-Dec21'!CJ9*'PMPMs Jan21-Dec21'!$C9</f>
        <v>550.62</v>
      </c>
      <c r="CK9" s="77">
        <f>'PMPMs Jan21-Dec21'!CK9*'PMPMs Jan21-Dec21'!$C9</f>
        <v>275.31</v>
      </c>
      <c r="CL9" s="77">
        <f>'PMPMs Jan21-Dec21'!CL9*'PMPMs Jan21-Dec21'!$C9</f>
        <v>-33.81</v>
      </c>
      <c r="CM9" s="77">
        <f>'PMPMs Jan21-Dec21'!CM9*'PMPMs Jan21-Dec21'!$C9</f>
        <v>-96.6</v>
      </c>
      <c r="CN9" s="77">
        <f>'PMPMs Jan21-Dec21'!CN9*'PMPMs Jan21-Dec21'!$C9</f>
        <v>-24.15</v>
      </c>
      <c r="CO9" s="77">
        <f>'PMPMs Jan21-Dec21'!CO9*'PMPMs Jan21-Dec21'!$C9</f>
        <v>-14127.75</v>
      </c>
      <c r="CP9" s="77">
        <f>'PMPMs Jan21-Dec21'!CP9*'PMPMs Jan21-Dec21'!$C9</f>
        <v>-62.79</v>
      </c>
      <c r="CQ9" s="77">
        <f>'PMPMs Jan21-Dec21'!CQ9*'PMPMs Jan21-Dec21'!$C9</f>
        <v>-2197.65</v>
      </c>
      <c r="CR9" s="77">
        <f>'PMPMs Jan21-Dec21'!CR9*'PMPMs Jan21-Dec21'!$C9</f>
        <v>-516.81000000000006</v>
      </c>
      <c r="CS9" s="77">
        <f>'PMPMs Jan21-Dec21'!CS9*'PMPMs Jan21-Dec21'!$C9</f>
        <v>-1057.77</v>
      </c>
      <c r="CT9" s="77">
        <f>'PMPMs Jan21-Dec21'!CT9*'PMPMs Jan21-Dec21'!$C9</f>
        <v>-579.6</v>
      </c>
      <c r="CU9" s="77">
        <f>'PMPMs Jan21-Dec21'!CU9*'PMPMs Jan21-Dec21'!$C9</f>
        <v>-603.75</v>
      </c>
      <c r="CV9" s="77">
        <f>'PMPMs Jan21-Dec21'!CV9*'PMPMs Jan21-Dec21'!$C9</f>
        <v>0</v>
      </c>
      <c r="CW9" s="77">
        <f>'PMPMs Jan21-Dec21'!CW9*'PMPMs Jan21-Dec21'!$C9</f>
        <v>0</v>
      </c>
      <c r="CX9" s="77">
        <f>'PMPMs Jan21-Dec21'!CX9*'PMPMs Jan21-Dec21'!$C9</f>
        <v>0</v>
      </c>
      <c r="CY9" s="77">
        <f>'PMPMs Jan21-Dec21'!CY9*'PMPMs Jan21-Dec21'!$C9</f>
        <v>0</v>
      </c>
      <c r="CZ9" s="77">
        <f>'PMPMs Jan21-Dec21'!CZ9*'PMPMs Jan21-Dec21'!$C9</f>
        <v>0</v>
      </c>
      <c r="DA9" s="78">
        <f>'PMPMs Jan21-Dec21'!DA9*'PMPMs Jan21-Dec21'!$C9</f>
        <v>0</v>
      </c>
    </row>
    <row r="10" spans="1:105" x14ac:dyDescent="0.25">
      <c r="A10" s="50" t="s">
        <v>11</v>
      </c>
      <c r="B10" s="51" t="s">
        <v>6</v>
      </c>
      <c r="C10" s="52">
        <v>0.56000000000000005</v>
      </c>
      <c r="D10" s="45"/>
      <c r="E10" s="45"/>
      <c r="F10" s="45"/>
      <c r="G10" s="114"/>
      <c r="H10" s="115"/>
      <c r="I10" s="115"/>
      <c r="J10" s="115"/>
      <c r="K10" s="115"/>
      <c r="L10" s="115"/>
      <c r="M10" s="115"/>
      <c r="N10" s="115"/>
      <c r="O10" s="79">
        <f>'PMPMs Jan21-Dec21'!O10*'PMPMs Jan21-Dec21'!$C10</f>
        <v>82746.720000000001</v>
      </c>
      <c r="P10" s="79">
        <f>'PMPMs Jan21-Dec21'!P10*'PMPMs Jan21-Dec21'!$C10</f>
        <v>82689.600000000006</v>
      </c>
      <c r="Q10" s="79">
        <f>'PMPMs Jan21-Dec21'!Q10*'PMPMs Jan21-Dec21'!$C10</f>
        <v>81823.280000000013</v>
      </c>
      <c r="R10" s="80">
        <f>'PMPMs Jan21-Dec21'!R10*'PMPMs Jan21-Dec21'!$C10</f>
        <v>81725.840000000011</v>
      </c>
      <c r="S10" s="151"/>
      <c r="T10" s="114"/>
      <c r="U10" s="115"/>
      <c r="V10" s="115"/>
      <c r="W10" s="115"/>
      <c r="X10" s="115"/>
      <c r="Y10" s="115"/>
      <c r="Z10" s="115"/>
      <c r="AA10" s="79">
        <f>'PMPMs Jan21-Dec21'!AA10*'PMPMs Jan21-Dec21'!$C10</f>
        <v>184756.88</v>
      </c>
      <c r="AB10" s="79">
        <f>'PMPMs Jan21-Dec21'!AB10*'PMPMs Jan21-Dec21'!$C10</f>
        <v>182773.92</v>
      </c>
      <c r="AC10" s="79">
        <f>'PMPMs Jan21-Dec21'!AC10*'PMPMs Jan21-Dec21'!$C10</f>
        <v>262450.72000000003</v>
      </c>
      <c r="AD10" s="79">
        <f>'PMPMs Jan21-Dec21'!AD10*'PMPMs Jan21-Dec21'!$C10</f>
        <v>83525.12000000001</v>
      </c>
      <c r="AE10" s="79">
        <f>'PMPMs Jan21-Dec21'!AE10*'PMPMs Jan21-Dec21'!$C10</f>
        <v>7042.0000000000009</v>
      </c>
      <c r="AF10" s="79">
        <f>'PMPMs Jan21-Dec21'!AF10*'PMPMs Jan21-Dec21'!$C10</f>
        <v>1215.2</v>
      </c>
      <c r="AG10" s="79">
        <f>'PMPMs Jan21-Dec21'!AG10*'PMPMs Jan21-Dec21'!$C10</f>
        <v>426.72</v>
      </c>
      <c r="AH10" s="79">
        <f>'PMPMs Jan21-Dec21'!AH10*'PMPMs Jan21-Dec21'!$C10</f>
        <v>280</v>
      </c>
      <c r="AI10" s="79">
        <f>'PMPMs Jan21-Dec21'!AI10*'PMPMs Jan21-Dec21'!$C10</f>
        <v>236.88000000000002</v>
      </c>
      <c r="AJ10" s="79">
        <f>'PMPMs Jan21-Dec21'!AJ10*'PMPMs Jan21-Dec21'!$C10</f>
        <v>-1.6800000000000002</v>
      </c>
      <c r="AK10" s="79">
        <f>'PMPMs Jan21-Dec21'!AK10*'PMPMs Jan21-Dec21'!$C10</f>
        <v>14.560000000000002</v>
      </c>
      <c r="AL10" s="79">
        <f>'PMPMs Jan21-Dec21'!AL10*'PMPMs Jan21-Dec21'!$C10</f>
        <v>45.360000000000007</v>
      </c>
      <c r="AM10" s="79">
        <f>'PMPMs Jan21-Dec21'!AM10*'PMPMs Jan21-Dec21'!$C10</f>
        <v>26.880000000000003</v>
      </c>
      <c r="AN10" s="79">
        <f>'PMPMs Jan21-Dec21'!AN10*'PMPMs Jan21-Dec21'!$C10</f>
        <v>52.640000000000008</v>
      </c>
      <c r="AO10" s="79">
        <f>'PMPMs Jan21-Dec21'!AO10*'PMPMs Jan21-Dec21'!$C10</f>
        <v>-18.48</v>
      </c>
      <c r="AP10" s="79">
        <f>'PMPMs Jan21-Dec21'!AP10*'PMPMs Jan21-Dec21'!$C10</f>
        <v>-31.360000000000003</v>
      </c>
      <c r="AQ10" s="79">
        <f>'PMPMs Jan21-Dec21'!AQ10*'PMPMs Jan21-Dec21'!$C10</f>
        <v>-78.960000000000008</v>
      </c>
      <c r="AR10" s="79">
        <f>'PMPMs Jan21-Dec21'!AR10*'PMPMs Jan21-Dec21'!$C10</f>
        <v>-34.720000000000006</v>
      </c>
      <c r="AS10" s="79">
        <f>'PMPMs Jan21-Dec21'!AS10*'PMPMs Jan21-Dec21'!$C10</f>
        <v>-63.84</v>
      </c>
      <c r="AT10" s="79">
        <f>'PMPMs Jan21-Dec21'!AT10*'PMPMs Jan21-Dec21'!$C10</f>
        <v>-51.52</v>
      </c>
      <c r="AU10" s="79">
        <f>'PMPMs Jan21-Dec21'!AU10*'PMPMs Jan21-Dec21'!$C10</f>
        <v>-49.84</v>
      </c>
      <c r="AV10" s="79">
        <f>'PMPMs Jan21-Dec21'!AV10*'PMPMs Jan21-Dec21'!$C10</f>
        <v>-40.320000000000007</v>
      </c>
      <c r="AW10" s="79">
        <f>'PMPMs Jan21-Dec21'!AW10*'PMPMs Jan21-Dec21'!$C10</f>
        <v>-91.280000000000015</v>
      </c>
      <c r="AX10" s="79">
        <f>'PMPMs Jan21-Dec21'!AX10*'PMPMs Jan21-Dec21'!$C10</f>
        <v>0</v>
      </c>
      <c r="AY10" s="79">
        <f>'PMPMs Jan21-Dec21'!AY10*'PMPMs Jan21-Dec21'!$C10</f>
        <v>0</v>
      </c>
      <c r="AZ10" s="79">
        <f>'PMPMs Jan21-Dec21'!AZ10*'PMPMs Jan21-Dec21'!$C10</f>
        <v>0</v>
      </c>
      <c r="BA10" s="79">
        <f>'PMPMs Jan21-Dec21'!BA10*'PMPMs Jan21-Dec21'!$C10</f>
        <v>0</v>
      </c>
      <c r="BB10" s="79">
        <f>'PMPMs Jan21-Dec21'!BB10*'PMPMs Jan21-Dec21'!$C10</f>
        <v>0</v>
      </c>
      <c r="BC10" s="80">
        <f>'PMPMs Jan21-Dec21'!BC10*'PMPMs Jan21-Dec21'!$C10</f>
        <v>0</v>
      </c>
      <c r="BE10" s="114"/>
      <c r="BF10" s="115"/>
      <c r="BG10" s="115"/>
      <c r="BH10" s="115"/>
      <c r="BI10" s="115"/>
      <c r="BJ10" s="115"/>
      <c r="BK10" s="115"/>
      <c r="BL10" s="115"/>
      <c r="BM10" s="79">
        <f>'PMPMs Jan21-Dec21'!BM10*'PMPMs Jan21-Dec21'!$C10</f>
        <v>82236.000000000015</v>
      </c>
      <c r="BN10" s="79">
        <f>'PMPMs Jan21-Dec21'!BN10*'PMPMs Jan21-Dec21'!$C10</f>
        <v>82377.12000000001</v>
      </c>
      <c r="BO10" s="79">
        <f>'PMPMs Jan21-Dec21'!BO10*'PMPMs Jan21-Dec21'!$C10</f>
        <v>81696.160000000003</v>
      </c>
      <c r="BP10" s="80">
        <f>'PMPMs Jan21-Dec21'!BP10*'PMPMs Jan21-Dec21'!$C10</f>
        <v>81712.400000000009</v>
      </c>
      <c r="BQ10" s="151"/>
      <c r="BR10" s="114"/>
      <c r="BS10" s="115"/>
      <c r="BT10" s="115"/>
      <c r="BU10" s="115"/>
      <c r="BV10" s="115"/>
      <c r="BW10" s="115"/>
      <c r="BX10" s="115"/>
      <c r="BY10" s="79">
        <f>'PMPMs Jan21-Dec21'!BY10*'PMPMs Jan21-Dec21'!$C10</f>
        <v>181899.2</v>
      </c>
      <c r="BZ10" s="79">
        <f>'PMPMs Jan21-Dec21'!BZ10*'PMPMs Jan21-Dec21'!$C10</f>
        <v>180645.92</v>
      </c>
      <c r="CA10" s="79">
        <f>'PMPMs Jan21-Dec21'!CA10*'PMPMs Jan21-Dec21'!$C10</f>
        <v>260627.92</v>
      </c>
      <c r="CB10" s="79">
        <f>'PMPMs Jan21-Dec21'!CB10*'PMPMs Jan21-Dec21'!$C10</f>
        <v>83176.240000000005</v>
      </c>
      <c r="CC10" s="79">
        <f>'PMPMs Jan21-Dec21'!CC10*'PMPMs Jan21-Dec21'!$C10</f>
        <v>7736.9600000000009</v>
      </c>
      <c r="CD10" s="79">
        <f>'PMPMs Jan21-Dec21'!CD10*'PMPMs Jan21-Dec21'!$C10</f>
        <v>1507.5200000000002</v>
      </c>
      <c r="CE10" s="79">
        <f>'PMPMs Jan21-Dec21'!CE10*'PMPMs Jan21-Dec21'!$C10</f>
        <v>628.32000000000005</v>
      </c>
      <c r="CF10" s="79">
        <f>'PMPMs Jan21-Dec21'!CF10*'PMPMs Jan21-Dec21'!$C10</f>
        <v>392.00000000000006</v>
      </c>
      <c r="CG10" s="79">
        <f>'PMPMs Jan21-Dec21'!CG10*'PMPMs Jan21-Dec21'!$C10</f>
        <v>226.24</v>
      </c>
      <c r="CH10" s="79">
        <f>'PMPMs Jan21-Dec21'!CH10*'PMPMs Jan21-Dec21'!$C10</f>
        <v>44.800000000000004</v>
      </c>
      <c r="CI10" s="79">
        <f>'PMPMs Jan21-Dec21'!CI10*'PMPMs Jan21-Dec21'!$C10</f>
        <v>2.8000000000000003</v>
      </c>
      <c r="CJ10" s="79">
        <f>'PMPMs Jan21-Dec21'!CJ10*'PMPMs Jan21-Dec21'!$C10</f>
        <v>42.000000000000007</v>
      </c>
      <c r="CK10" s="79">
        <f>'PMPMs Jan21-Dec21'!CK10*'PMPMs Jan21-Dec21'!$C10</f>
        <v>-8.9600000000000009</v>
      </c>
      <c r="CL10" s="79">
        <f>'PMPMs Jan21-Dec21'!CL10*'PMPMs Jan21-Dec21'!$C10</f>
        <v>17.920000000000002</v>
      </c>
      <c r="CM10" s="79">
        <f>'PMPMs Jan21-Dec21'!CM10*'PMPMs Jan21-Dec21'!$C10</f>
        <v>-33.6</v>
      </c>
      <c r="CN10" s="79">
        <f>'PMPMs Jan21-Dec21'!CN10*'PMPMs Jan21-Dec21'!$C10</f>
        <v>-6.7200000000000006</v>
      </c>
      <c r="CO10" s="79">
        <f>'PMPMs Jan21-Dec21'!CO10*'PMPMs Jan21-Dec21'!$C10</f>
        <v>-66.080000000000013</v>
      </c>
      <c r="CP10" s="79">
        <f>'PMPMs Jan21-Dec21'!CP10*'PMPMs Jan21-Dec21'!$C10</f>
        <v>-36.96</v>
      </c>
      <c r="CQ10" s="79">
        <f>'PMPMs Jan21-Dec21'!CQ10*'PMPMs Jan21-Dec21'!$C10</f>
        <v>-26.880000000000003</v>
      </c>
      <c r="CR10" s="79">
        <f>'PMPMs Jan21-Dec21'!CR10*'PMPMs Jan21-Dec21'!$C10</f>
        <v>-64.400000000000006</v>
      </c>
      <c r="CS10" s="79">
        <f>'PMPMs Jan21-Dec21'!CS10*'PMPMs Jan21-Dec21'!$C10</f>
        <v>-29.120000000000005</v>
      </c>
      <c r="CT10" s="79">
        <f>'PMPMs Jan21-Dec21'!CT10*'PMPMs Jan21-Dec21'!$C10</f>
        <v>-33.040000000000006</v>
      </c>
      <c r="CU10" s="79">
        <f>'PMPMs Jan21-Dec21'!CU10*'PMPMs Jan21-Dec21'!$C10</f>
        <v>-67.760000000000005</v>
      </c>
      <c r="CV10" s="79">
        <f>'PMPMs Jan21-Dec21'!CV10*'PMPMs Jan21-Dec21'!$C10</f>
        <v>0</v>
      </c>
      <c r="CW10" s="79">
        <f>'PMPMs Jan21-Dec21'!CW10*'PMPMs Jan21-Dec21'!$C10</f>
        <v>0</v>
      </c>
      <c r="CX10" s="79">
        <f>'PMPMs Jan21-Dec21'!CX10*'PMPMs Jan21-Dec21'!$C10</f>
        <v>0</v>
      </c>
      <c r="CY10" s="79">
        <f>'PMPMs Jan21-Dec21'!CY10*'PMPMs Jan21-Dec21'!$C10</f>
        <v>0</v>
      </c>
      <c r="CZ10" s="79">
        <f>'PMPMs Jan21-Dec21'!CZ10*'PMPMs Jan21-Dec21'!$C10</f>
        <v>0</v>
      </c>
      <c r="DA10" s="80">
        <f>'PMPMs Jan21-Dec21'!DA10*'PMPMs Jan21-Dec21'!$C10</f>
        <v>0</v>
      </c>
    </row>
    <row r="11" spans="1:105" x14ac:dyDescent="0.25">
      <c r="A11" s="50" t="s">
        <v>13</v>
      </c>
      <c r="B11" s="51" t="s">
        <v>7</v>
      </c>
      <c r="C11" s="52">
        <v>6.26</v>
      </c>
      <c r="D11" s="45"/>
      <c r="E11" s="45"/>
      <c r="F11" s="45"/>
      <c r="G11" s="114"/>
      <c r="H11" s="115"/>
      <c r="I11" s="115"/>
      <c r="J11" s="115"/>
      <c r="K11" s="115"/>
      <c r="L11" s="115"/>
      <c r="M11" s="115"/>
      <c r="N11" s="115"/>
      <c r="O11" s="79">
        <f>'PMPMs Jan21-Dec21'!O11*'PMPMs Jan21-Dec21'!$C11</f>
        <v>6153.58</v>
      </c>
      <c r="P11" s="79">
        <f>'PMPMs Jan21-Dec21'!P11*'PMPMs Jan21-Dec21'!$C11</f>
        <v>6084.7199999999993</v>
      </c>
      <c r="Q11" s="79">
        <f>'PMPMs Jan21-Dec21'!Q11*'PMPMs Jan21-Dec21'!$C11</f>
        <v>6047.16</v>
      </c>
      <c r="R11" s="80">
        <f>'PMPMs Jan21-Dec21'!R11*'PMPMs Jan21-Dec21'!$C11</f>
        <v>5940.74</v>
      </c>
      <c r="S11" s="151"/>
      <c r="T11" s="114"/>
      <c r="U11" s="115"/>
      <c r="V11" s="115"/>
      <c r="W11" s="115"/>
      <c r="X11" s="115"/>
      <c r="Y11" s="115"/>
      <c r="Z11" s="115"/>
      <c r="AA11" s="79">
        <f>'PMPMs Jan21-Dec21'!AA11*'PMPMs Jan21-Dec21'!$C11</f>
        <v>13108.439999999999</v>
      </c>
      <c r="AB11" s="79">
        <f>'PMPMs Jan21-Dec21'!AB11*'PMPMs Jan21-Dec21'!$C11</f>
        <v>12814.22</v>
      </c>
      <c r="AC11" s="79">
        <f>'PMPMs Jan21-Dec21'!AC11*'PMPMs Jan21-Dec21'!$C11</f>
        <v>18780</v>
      </c>
      <c r="AD11" s="79">
        <f>'PMPMs Jan21-Dec21'!AD11*'PMPMs Jan21-Dec21'!$C11</f>
        <v>6203.66</v>
      </c>
      <c r="AE11" s="79">
        <f>'PMPMs Jan21-Dec21'!AE11*'PMPMs Jan21-Dec21'!$C11</f>
        <v>169.01999999999998</v>
      </c>
      <c r="AF11" s="79">
        <f>'PMPMs Jan21-Dec21'!AF11*'PMPMs Jan21-Dec21'!$C11</f>
        <v>6.26</v>
      </c>
      <c r="AG11" s="79">
        <f>'PMPMs Jan21-Dec21'!AG11*'PMPMs Jan21-Dec21'!$C11</f>
        <v>-31.299999999999997</v>
      </c>
      <c r="AH11" s="79">
        <f>'PMPMs Jan21-Dec21'!AH11*'PMPMs Jan21-Dec21'!$C11</f>
        <v>0</v>
      </c>
      <c r="AI11" s="79">
        <f>'PMPMs Jan21-Dec21'!AI11*'PMPMs Jan21-Dec21'!$C11</f>
        <v>43.82</v>
      </c>
      <c r="AJ11" s="79">
        <f>'PMPMs Jan21-Dec21'!AJ11*'PMPMs Jan21-Dec21'!$C11</f>
        <v>0</v>
      </c>
      <c r="AK11" s="79">
        <f>'PMPMs Jan21-Dec21'!AK11*'PMPMs Jan21-Dec21'!$C11</f>
        <v>0</v>
      </c>
      <c r="AL11" s="79">
        <f>'PMPMs Jan21-Dec21'!AL11*'PMPMs Jan21-Dec21'!$C11</f>
        <v>0</v>
      </c>
      <c r="AM11" s="79">
        <f>'PMPMs Jan21-Dec21'!AM11*'PMPMs Jan21-Dec21'!$C11</f>
        <v>0</v>
      </c>
      <c r="AN11" s="79">
        <f>'PMPMs Jan21-Dec21'!AN11*'PMPMs Jan21-Dec21'!$C11</f>
        <v>0</v>
      </c>
      <c r="AO11" s="79">
        <f>'PMPMs Jan21-Dec21'!AO11*'PMPMs Jan21-Dec21'!$C11</f>
        <v>-169.01999999999998</v>
      </c>
      <c r="AP11" s="79">
        <f>'PMPMs Jan21-Dec21'!AP11*'PMPMs Jan21-Dec21'!$C11</f>
        <v>0</v>
      </c>
      <c r="AQ11" s="79">
        <f>'PMPMs Jan21-Dec21'!AQ11*'PMPMs Jan21-Dec21'!$C11</f>
        <v>0</v>
      </c>
      <c r="AR11" s="79">
        <f>'PMPMs Jan21-Dec21'!AR11*'PMPMs Jan21-Dec21'!$C11</f>
        <v>0</v>
      </c>
      <c r="AS11" s="79">
        <f>'PMPMs Jan21-Dec21'!AS11*'PMPMs Jan21-Dec21'!$C11</f>
        <v>0</v>
      </c>
      <c r="AT11" s="79">
        <f>'PMPMs Jan21-Dec21'!AT11*'PMPMs Jan21-Dec21'!$C11</f>
        <v>0</v>
      </c>
      <c r="AU11" s="79">
        <f>'PMPMs Jan21-Dec21'!AU11*'PMPMs Jan21-Dec21'!$C11</f>
        <v>0</v>
      </c>
      <c r="AV11" s="79">
        <f>'PMPMs Jan21-Dec21'!AV11*'PMPMs Jan21-Dec21'!$C11</f>
        <v>0</v>
      </c>
      <c r="AW11" s="79">
        <f>'PMPMs Jan21-Dec21'!AW11*'PMPMs Jan21-Dec21'!$C11</f>
        <v>0</v>
      </c>
      <c r="AX11" s="79">
        <f>'PMPMs Jan21-Dec21'!AX11*'PMPMs Jan21-Dec21'!$C11</f>
        <v>0</v>
      </c>
      <c r="AY11" s="79">
        <f>'PMPMs Jan21-Dec21'!AY11*'PMPMs Jan21-Dec21'!$C11</f>
        <v>0</v>
      </c>
      <c r="AZ11" s="79">
        <f>'PMPMs Jan21-Dec21'!AZ11*'PMPMs Jan21-Dec21'!$C11</f>
        <v>0</v>
      </c>
      <c r="BA11" s="79">
        <f>'PMPMs Jan21-Dec21'!BA11*'PMPMs Jan21-Dec21'!$C11</f>
        <v>0</v>
      </c>
      <c r="BB11" s="79">
        <f>'PMPMs Jan21-Dec21'!BB11*'PMPMs Jan21-Dec21'!$C11</f>
        <v>0</v>
      </c>
      <c r="BC11" s="80">
        <f>'PMPMs Jan21-Dec21'!BC11*'PMPMs Jan21-Dec21'!$C11</f>
        <v>0</v>
      </c>
      <c r="BE11" s="114"/>
      <c r="BF11" s="115"/>
      <c r="BG11" s="115"/>
      <c r="BH11" s="115"/>
      <c r="BI11" s="115"/>
      <c r="BJ11" s="115"/>
      <c r="BK11" s="115"/>
      <c r="BL11" s="115"/>
      <c r="BM11" s="79">
        <f>'PMPMs Jan21-Dec21'!BM11*'PMPMs Jan21-Dec21'!$C11</f>
        <v>5896.92</v>
      </c>
      <c r="BN11" s="79">
        <f>'PMPMs Jan21-Dec21'!BN11*'PMPMs Jan21-Dec21'!$C11</f>
        <v>5821.8</v>
      </c>
      <c r="BO11" s="79">
        <f>'PMPMs Jan21-Dec21'!BO11*'PMPMs Jan21-Dec21'!$C11</f>
        <v>5796.76</v>
      </c>
      <c r="BP11" s="80">
        <f>'PMPMs Jan21-Dec21'!BP11*'PMPMs Jan21-Dec21'!$C11</f>
        <v>5865.62</v>
      </c>
      <c r="BQ11" s="151"/>
      <c r="BR11" s="114"/>
      <c r="BS11" s="115"/>
      <c r="BT11" s="115"/>
      <c r="BU11" s="115"/>
      <c r="BV11" s="115"/>
      <c r="BW11" s="115"/>
      <c r="BX11" s="115"/>
      <c r="BY11" s="79">
        <f>'PMPMs Jan21-Dec21'!BY11*'PMPMs Jan21-Dec21'!$C11</f>
        <v>12463.66</v>
      </c>
      <c r="BZ11" s="79">
        <f>'PMPMs Jan21-Dec21'!BZ11*'PMPMs Jan21-Dec21'!$C11</f>
        <v>12294.64</v>
      </c>
      <c r="CA11" s="79">
        <f>'PMPMs Jan21-Dec21'!CA11*'PMPMs Jan21-Dec21'!$C11</f>
        <v>18047.579999999998</v>
      </c>
      <c r="CB11" s="79">
        <f>'PMPMs Jan21-Dec21'!CB11*'PMPMs Jan21-Dec21'!$C11</f>
        <v>5809.28</v>
      </c>
      <c r="CC11" s="79">
        <f>'PMPMs Jan21-Dec21'!CC11*'PMPMs Jan21-Dec21'!$C11</f>
        <v>0</v>
      </c>
      <c r="CD11" s="79">
        <f>'PMPMs Jan21-Dec21'!CD11*'PMPMs Jan21-Dec21'!$C11</f>
        <v>0</v>
      </c>
      <c r="CE11" s="79">
        <f>'PMPMs Jan21-Dec21'!CE11*'PMPMs Jan21-Dec21'!$C11</f>
        <v>6.26</v>
      </c>
      <c r="CF11" s="79">
        <f>'PMPMs Jan21-Dec21'!CF11*'PMPMs Jan21-Dec21'!$C11</f>
        <v>0</v>
      </c>
      <c r="CG11" s="79">
        <f>'PMPMs Jan21-Dec21'!CG11*'PMPMs Jan21-Dec21'!$C11</f>
        <v>0</v>
      </c>
      <c r="CH11" s="79">
        <f>'PMPMs Jan21-Dec21'!CH11*'PMPMs Jan21-Dec21'!$C11</f>
        <v>0</v>
      </c>
      <c r="CI11" s="79">
        <f>'PMPMs Jan21-Dec21'!CI11*'PMPMs Jan21-Dec21'!$C11</f>
        <v>0</v>
      </c>
      <c r="CJ11" s="79">
        <f>'PMPMs Jan21-Dec21'!CJ11*'PMPMs Jan21-Dec21'!$C11</f>
        <v>0</v>
      </c>
      <c r="CK11" s="79">
        <f>'PMPMs Jan21-Dec21'!CK11*'PMPMs Jan21-Dec21'!$C11</f>
        <v>0</v>
      </c>
      <c r="CL11" s="79">
        <f>'PMPMs Jan21-Dec21'!CL11*'PMPMs Jan21-Dec21'!$C11</f>
        <v>0</v>
      </c>
      <c r="CM11" s="79">
        <f>'PMPMs Jan21-Dec21'!CM11*'PMPMs Jan21-Dec21'!$C11</f>
        <v>0</v>
      </c>
      <c r="CN11" s="79">
        <f>'PMPMs Jan21-Dec21'!CN11*'PMPMs Jan21-Dec21'!$C11</f>
        <v>0</v>
      </c>
      <c r="CO11" s="79">
        <f>'PMPMs Jan21-Dec21'!CO11*'PMPMs Jan21-Dec21'!$C11</f>
        <v>0</v>
      </c>
      <c r="CP11" s="79">
        <f>'PMPMs Jan21-Dec21'!CP11*'PMPMs Jan21-Dec21'!$C11</f>
        <v>0</v>
      </c>
      <c r="CQ11" s="79">
        <f>'PMPMs Jan21-Dec21'!CQ11*'PMPMs Jan21-Dec21'!$C11</f>
        <v>0</v>
      </c>
      <c r="CR11" s="79">
        <f>'PMPMs Jan21-Dec21'!CR11*'PMPMs Jan21-Dec21'!$C11</f>
        <v>0</v>
      </c>
      <c r="CS11" s="79">
        <f>'PMPMs Jan21-Dec21'!CS11*'PMPMs Jan21-Dec21'!$C11</f>
        <v>0</v>
      </c>
      <c r="CT11" s="79">
        <f>'PMPMs Jan21-Dec21'!CT11*'PMPMs Jan21-Dec21'!$C11</f>
        <v>0</v>
      </c>
      <c r="CU11" s="79">
        <f>'PMPMs Jan21-Dec21'!CU11*'PMPMs Jan21-Dec21'!$C11</f>
        <v>0</v>
      </c>
      <c r="CV11" s="79">
        <f>'PMPMs Jan21-Dec21'!CV11*'PMPMs Jan21-Dec21'!$C11</f>
        <v>0</v>
      </c>
      <c r="CW11" s="79">
        <f>'PMPMs Jan21-Dec21'!CW11*'PMPMs Jan21-Dec21'!$C11</f>
        <v>0</v>
      </c>
      <c r="CX11" s="79">
        <f>'PMPMs Jan21-Dec21'!CX11*'PMPMs Jan21-Dec21'!$C11</f>
        <v>0</v>
      </c>
      <c r="CY11" s="79">
        <f>'PMPMs Jan21-Dec21'!CY11*'PMPMs Jan21-Dec21'!$C11</f>
        <v>0</v>
      </c>
      <c r="CZ11" s="79">
        <f>'PMPMs Jan21-Dec21'!CZ11*'PMPMs Jan21-Dec21'!$C11</f>
        <v>0</v>
      </c>
      <c r="DA11" s="80">
        <f>'PMPMs Jan21-Dec21'!DA11*'PMPMs Jan21-Dec21'!$C11</f>
        <v>0</v>
      </c>
    </row>
    <row r="12" spans="1:105" x14ac:dyDescent="0.25">
      <c r="A12" s="50" t="s">
        <v>14</v>
      </c>
      <c r="B12" s="51" t="s">
        <v>8</v>
      </c>
      <c r="C12" s="52">
        <v>4.46</v>
      </c>
      <c r="D12" s="45"/>
      <c r="E12" s="45"/>
      <c r="F12" s="45"/>
      <c r="G12" s="114"/>
      <c r="H12" s="115"/>
      <c r="I12" s="115"/>
      <c r="J12" s="115"/>
      <c r="K12" s="115"/>
      <c r="L12" s="115"/>
      <c r="M12" s="115"/>
      <c r="N12" s="115"/>
      <c r="O12" s="79">
        <f>'PMPMs Jan21-Dec21'!O12*'PMPMs Jan21-Dec21'!$C12</f>
        <v>175340.44</v>
      </c>
      <c r="P12" s="79">
        <f>'PMPMs Jan21-Dec21'!P12*'PMPMs Jan21-Dec21'!$C12</f>
        <v>175590.2</v>
      </c>
      <c r="Q12" s="79">
        <f>'PMPMs Jan21-Dec21'!Q12*'PMPMs Jan21-Dec21'!$C12</f>
        <v>178270.66</v>
      </c>
      <c r="R12" s="80">
        <f>'PMPMs Jan21-Dec21'!R12*'PMPMs Jan21-Dec21'!$C12</f>
        <v>178623</v>
      </c>
      <c r="S12" s="151"/>
      <c r="T12" s="114"/>
      <c r="U12" s="115"/>
      <c r="V12" s="115"/>
      <c r="W12" s="115"/>
      <c r="X12" s="115"/>
      <c r="Y12" s="115"/>
      <c r="Z12" s="115"/>
      <c r="AA12" s="79">
        <f>'PMPMs Jan21-Dec21'!AA12*'PMPMs Jan21-Dec21'!$C12</f>
        <v>283236.76</v>
      </c>
      <c r="AB12" s="79">
        <f>'PMPMs Jan21-Dec21'!AB12*'PMPMs Jan21-Dec21'!$C12</f>
        <v>309733.62</v>
      </c>
      <c r="AC12" s="79">
        <f>'PMPMs Jan21-Dec21'!AC12*'PMPMs Jan21-Dec21'!$C12</f>
        <v>485716.3</v>
      </c>
      <c r="AD12" s="79">
        <f>'PMPMs Jan21-Dec21'!AD12*'PMPMs Jan21-Dec21'!$C12</f>
        <v>174671.44</v>
      </c>
      <c r="AE12" s="79">
        <f>'PMPMs Jan21-Dec21'!AE12*'PMPMs Jan21-Dec21'!$C12</f>
        <v>1583.3</v>
      </c>
      <c r="AF12" s="79">
        <f>'PMPMs Jan21-Dec21'!AF12*'PMPMs Jan21-Dec21'!$C12</f>
        <v>481.68</v>
      </c>
      <c r="AG12" s="79">
        <f>'PMPMs Jan21-Dec21'!AG12*'PMPMs Jan21-Dec21'!$C12</f>
        <v>-169.48</v>
      </c>
      <c r="AH12" s="79">
        <f>'PMPMs Jan21-Dec21'!AH12*'PMPMs Jan21-Dec21'!$C12</f>
        <v>-133.80000000000001</v>
      </c>
      <c r="AI12" s="79">
        <f>'PMPMs Jan21-Dec21'!AI12*'PMPMs Jan21-Dec21'!$C12</f>
        <v>-191.78</v>
      </c>
      <c r="AJ12" s="79">
        <f>'PMPMs Jan21-Dec21'!AJ12*'PMPMs Jan21-Dec21'!$C12</f>
        <v>-111.5</v>
      </c>
      <c r="AK12" s="79">
        <f>'PMPMs Jan21-Dec21'!AK12*'PMPMs Jan21-Dec21'!$C12</f>
        <v>-17.84</v>
      </c>
      <c r="AL12" s="79">
        <f>'PMPMs Jan21-Dec21'!AL12*'PMPMs Jan21-Dec21'!$C12</f>
        <v>-160.56</v>
      </c>
      <c r="AM12" s="79">
        <f>'PMPMs Jan21-Dec21'!AM12*'PMPMs Jan21-Dec21'!$C12</f>
        <v>-147.18</v>
      </c>
      <c r="AN12" s="79">
        <f>'PMPMs Jan21-Dec21'!AN12*'PMPMs Jan21-Dec21'!$C12</f>
        <v>-31.22</v>
      </c>
      <c r="AO12" s="79">
        <f>'PMPMs Jan21-Dec21'!AO12*'PMPMs Jan21-Dec21'!$C12</f>
        <v>-71.36</v>
      </c>
      <c r="AP12" s="79">
        <f>'PMPMs Jan21-Dec21'!AP12*'PMPMs Jan21-Dec21'!$C12</f>
        <v>-133.80000000000001</v>
      </c>
      <c r="AQ12" s="79">
        <f>'PMPMs Jan21-Dec21'!AQ12*'PMPMs Jan21-Dec21'!$C12</f>
        <v>-124.88</v>
      </c>
      <c r="AR12" s="79">
        <f>'PMPMs Jan21-Dec21'!AR12*'PMPMs Jan21-Dec21'!$C12</f>
        <v>-160.56</v>
      </c>
      <c r="AS12" s="79">
        <f>'PMPMs Jan21-Dec21'!AS12*'PMPMs Jan21-Dec21'!$C12</f>
        <v>-156.1</v>
      </c>
      <c r="AT12" s="79">
        <f>'PMPMs Jan21-Dec21'!AT12*'PMPMs Jan21-Dec21'!$C12</f>
        <v>-151.63999999999999</v>
      </c>
      <c r="AU12" s="79">
        <f>'PMPMs Jan21-Dec21'!AU12*'PMPMs Jan21-Dec21'!$C12</f>
        <v>-115.96</v>
      </c>
      <c r="AV12" s="79">
        <f>'PMPMs Jan21-Dec21'!AV12*'PMPMs Jan21-Dec21'!$C12</f>
        <v>-17.84</v>
      </c>
      <c r="AW12" s="79">
        <f>'PMPMs Jan21-Dec21'!AW12*'PMPMs Jan21-Dec21'!$C12</f>
        <v>-4.46</v>
      </c>
      <c r="AX12" s="79">
        <f>'PMPMs Jan21-Dec21'!AX12*'PMPMs Jan21-Dec21'!$C12</f>
        <v>0</v>
      </c>
      <c r="AY12" s="79">
        <f>'PMPMs Jan21-Dec21'!AY12*'PMPMs Jan21-Dec21'!$C12</f>
        <v>0</v>
      </c>
      <c r="AZ12" s="79">
        <f>'PMPMs Jan21-Dec21'!AZ12*'PMPMs Jan21-Dec21'!$C12</f>
        <v>0</v>
      </c>
      <c r="BA12" s="79">
        <f>'PMPMs Jan21-Dec21'!BA12*'PMPMs Jan21-Dec21'!$C12</f>
        <v>0</v>
      </c>
      <c r="BB12" s="79">
        <f>'PMPMs Jan21-Dec21'!BB12*'PMPMs Jan21-Dec21'!$C12</f>
        <v>0</v>
      </c>
      <c r="BC12" s="80">
        <f>'PMPMs Jan21-Dec21'!BC12*'PMPMs Jan21-Dec21'!$C12</f>
        <v>0</v>
      </c>
      <c r="BE12" s="114"/>
      <c r="BF12" s="115"/>
      <c r="BG12" s="115"/>
      <c r="BH12" s="115"/>
      <c r="BI12" s="115"/>
      <c r="BJ12" s="115"/>
      <c r="BK12" s="115"/>
      <c r="BL12" s="115"/>
      <c r="BM12" s="79">
        <f>'PMPMs Jan21-Dec21'!BM12*'PMPMs Jan21-Dec21'!$C12</f>
        <v>174533.18</v>
      </c>
      <c r="BN12" s="79">
        <f>'PMPMs Jan21-Dec21'!BN12*'PMPMs Jan21-Dec21'!$C12</f>
        <v>175291.38</v>
      </c>
      <c r="BO12" s="79">
        <f>'PMPMs Jan21-Dec21'!BO12*'PMPMs Jan21-Dec21'!$C12</f>
        <v>178279.58</v>
      </c>
      <c r="BP12" s="80">
        <f>'PMPMs Jan21-Dec21'!BP12*'PMPMs Jan21-Dec21'!$C12</f>
        <v>178382.16</v>
      </c>
      <c r="BQ12" s="151"/>
      <c r="BR12" s="114"/>
      <c r="BS12" s="115"/>
      <c r="BT12" s="115"/>
      <c r="BU12" s="115"/>
      <c r="BV12" s="115"/>
      <c r="BW12" s="115"/>
      <c r="BX12" s="115"/>
      <c r="BY12" s="79">
        <f>'PMPMs Jan21-Dec21'!BY12*'PMPMs Jan21-Dec21'!$C12</f>
        <v>284374.06</v>
      </c>
      <c r="BZ12" s="79">
        <f>'PMPMs Jan21-Dec21'!BZ12*'PMPMs Jan21-Dec21'!$C12</f>
        <v>310795.09999999998</v>
      </c>
      <c r="CA12" s="79">
        <f>'PMPMs Jan21-Dec21'!CA12*'PMPMs Jan21-Dec21'!$C12</f>
        <v>487932.92</v>
      </c>
      <c r="CB12" s="79">
        <f>'PMPMs Jan21-Dec21'!CB12*'PMPMs Jan21-Dec21'!$C12</f>
        <v>174832</v>
      </c>
      <c r="CC12" s="79">
        <f>'PMPMs Jan21-Dec21'!CC12*'PMPMs Jan21-Dec21'!$C12</f>
        <v>2408.4</v>
      </c>
      <c r="CD12" s="79">
        <f>'PMPMs Jan21-Dec21'!CD12*'PMPMs Jan21-Dec21'!$C12</f>
        <v>539.66</v>
      </c>
      <c r="CE12" s="79">
        <f>'PMPMs Jan21-Dec21'!CE12*'PMPMs Jan21-Dec21'!$C12</f>
        <v>22.3</v>
      </c>
      <c r="CF12" s="79">
        <f>'PMPMs Jan21-Dec21'!CF12*'PMPMs Jan21-Dec21'!$C12</f>
        <v>13.379999999999999</v>
      </c>
      <c r="CG12" s="79">
        <f>'PMPMs Jan21-Dec21'!CG12*'PMPMs Jan21-Dec21'!$C12</f>
        <v>-111.5</v>
      </c>
      <c r="CH12" s="79">
        <f>'PMPMs Jan21-Dec21'!CH12*'PMPMs Jan21-Dec21'!$C12</f>
        <v>-98.12</v>
      </c>
      <c r="CI12" s="79">
        <f>'PMPMs Jan21-Dec21'!CI12*'PMPMs Jan21-Dec21'!$C12</f>
        <v>-115.96</v>
      </c>
      <c r="CJ12" s="79">
        <f>'PMPMs Jan21-Dec21'!CJ12*'PMPMs Jan21-Dec21'!$C12</f>
        <v>-205.16</v>
      </c>
      <c r="CK12" s="79">
        <f>'PMPMs Jan21-Dec21'!CK12*'PMPMs Jan21-Dec21'!$C12</f>
        <v>-165.02</v>
      </c>
      <c r="CL12" s="79">
        <f>'PMPMs Jan21-Dec21'!CL12*'PMPMs Jan21-Dec21'!$C12</f>
        <v>-124.88</v>
      </c>
      <c r="CM12" s="79">
        <f>'PMPMs Jan21-Dec21'!CM12*'PMPMs Jan21-Dec21'!$C12</f>
        <v>-165.02</v>
      </c>
      <c r="CN12" s="79">
        <f>'PMPMs Jan21-Dec21'!CN12*'PMPMs Jan21-Dec21'!$C12</f>
        <v>-129.34</v>
      </c>
      <c r="CO12" s="79">
        <f>'PMPMs Jan21-Dec21'!CO12*'PMPMs Jan21-Dec21'!$C12</f>
        <v>-187.32</v>
      </c>
      <c r="CP12" s="79">
        <f>'PMPMs Jan21-Dec21'!CP12*'PMPMs Jan21-Dec21'!$C12</f>
        <v>-35.68</v>
      </c>
      <c r="CQ12" s="79">
        <f>'PMPMs Jan21-Dec21'!CQ12*'PMPMs Jan21-Dec21'!$C12</f>
        <v>-53.519999999999996</v>
      </c>
      <c r="CR12" s="79">
        <f>'PMPMs Jan21-Dec21'!CR12*'PMPMs Jan21-Dec21'!$C12</f>
        <v>-49.06</v>
      </c>
      <c r="CS12" s="79">
        <f>'PMPMs Jan21-Dec21'!CS12*'PMPMs Jan21-Dec21'!$C12</f>
        <v>-173.94</v>
      </c>
      <c r="CT12" s="79">
        <f>'PMPMs Jan21-Dec21'!CT12*'PMPMs Jan21-Dec21'!$C12</f>
        <v>-8.92</v>
      </c>
      <c r="CU12" s="79">
        <f>'PMPMs Jan21-Dec21'!CU12*'PMPMs Jan21-Dec21'!$C12</f>
        <v>0</v>
      </c>
      <c r="CV12" s="79">
        <f>'PMPMs Jan21-Dec21'!CV12*'PMPMs Jan21-Dec21'!$C12</f>
        <v>0</v>
      </c>
      <c r="CW12" s="79">
        <f>'PMPMs Jan21-Dec21'!CW12*'PMPMs Jan21-Dec21'!$C12</f>
        <v>0</v>
      </c>
      <c r="CX12" s="79">
        <f>'PMPMs Jan21-Dec21'!CX12*'PMPMs Jan21-Dec21'!$C12</f>
        <v>0</v>
      </c>
      <c r="CY12" s="79">
        <f>'PMPMs Jan21-Dec21'!CY12*'PMPMs Jan21-Dec21'!$C12</f>
        <v>0</v>
      </c>
      <c r="CZ12" s="79">
        <f>'PMPMs Jan21-Dec21'!CZ12*'PMPMs Jan21-Dec21'!$C12</f>
        <v>0</v>
      </c>
      <c r="DA12" s="80">
        <f>'PMPMs Jan21-Dec21'!DA12*'PMPMs Jan21-Dec21'!$C12</f>
        <v>0</v>
      </c>
    </row>
    <row r="13" spans="1:105" ht="15.75" thickBot="1" x14ac:dyDescent="0.3">
      <c r="A13" s="56" t="s">
        <v>15</v>
      </c>
      <c r="B13" s="57" t="s">
        <v>9</v>
      </c>
      <c r="C13" s="58">
        <v>0.34</v>
      </c>
      <c r="D13" s="45"/>
      <c r="E13" s="45"/>
      <c r="F13" s="45"/>
      <c r="G13" s="116"/>
      <c r="H13" s="117"/>
      <c r="I13" s="117"/>
      <c r="J13" s="117"/>
      <c r="K13" s="117"/>
      <c r="L13" s="117"/>
      <c r="M13" s="117"/>
      <c r="N13" s="117"/>
      <c r="O13" s="81">
        <f>'PMPMs Jan21-Dec21'!O13*'PMPMs Jan21-Dec21'!$C13</f>
        <v>99183.1</v>
      </c>
      <c r="P13" s="81">
        <f>'PMPMs Jan21-Dec21'!P13*'PMPMs Jan21-Dec21'!$C13</f>
        <v>100028.34000000001</v>
      </c>
      <c r="Q13" s="81">
        <f>'PMPMs Jan21-Dec21'!Q13*'PMPMs Jan21-Dec21'!$C13</f>
        <v>100995.98000000001</v>
      </c>
      <c r="R13" s="82">
        <f>'PMPMs Jan21-Dec21'!R13*'PMPMs Jan21-Dec21'!$C13</f>
        <v>101725.62000000001</v>
      </c>
      <c r="S13" s="151"/>
      <c r="T13" s="116"/>
      <c r="U13" s="117"/>
      <c r="V13" s="117"/>
      <c r="W13" s="117"/>
      <c r="X13" s="117"/>
      <c r="Y13" s="117"/>
      <c r="Z13" s="117"/>
      <c r="AA13" s="81">
        <f>'PMPMs Jan21-Dec21'!AA13*'PMPMs Jan21-Dec21'!$C13</f>
        <v>182793.86000000002</v>
      </c>
      <c r="AB13" s="81">
        <f>'PMPMs Jan21-Dec21'!AB13*'PMPMs Jan21-Dec21'!$C13</f>
        <v>185193.92</v>
      </c>
      <c r="AC13" s="81">
        <f>'PMPMs Jan21-Dec21'!AC13*'PMPMs Jan21-Dec21'!$C13</f>
        <v>286418.38</v>
      </c>
      <c r="AD13" s="81">
        <f>'PMPMs Jan21-Dec21'!AD13*'PMPMs Jan21-Dec21'!$C13</f>
        <v>99000.180000000008</v>
      </c>
      <c r="AE13" s="81">
        <f>'PMPMs Jan21-Dec21'!AE13*'PMPMs Jan21-Dec21'!$C13</f>
        <v>3261.96</v>
      </c>
      <c r="AF13" s="81">
        <f>'PMPMs Jan21-Dec21'!AF13*'PMPMs Jan21-Dec21'!$C13</f>
        <v>1202.92</v>
      </c>
      <c r="AG13" s="81">
        <f>'PMPMs Jan21-Dec21'!AG13*'PMPMs Jan21-Dec21'!$C13</f>
        <v>72.760000000000005</v>
      </c>
      <c r="AH13" s="81">
        <f>'PMPMs Jan21-Dec21'!AH13*'PMPMs Jan21-Dec21'!$C13</f>
        <v>-48.28</v>
      </c>
      <c r="AI13" s="81">
        <f>'PMPMs Jan21-Dec21'!AI13*'PMPMs Jan21-Dec21'!$C13</f>
        <v>-109.48</v>
      </c>
      <c r="AJ13" s="81">
        <f>'PMPMs Jan21-Dec21'!AJ13*'PMPMs Jan21-Dec21'!$C13</f>
        <v>109.82000000000001</v>
      </c>
      <c r="AK13" s="81">
        <f>'PMPMs Jan21-Dec21'!AK13*'PMPMs Jan21-Dec21'!$C13</f>
        <v>-53.720000000000006</v>
      </c>
      <c r="AL13" s="81">
        <f>'PMPMs Jan21-Dec21'!AL13*'PMPMs Jan21-Dec21'!$C13</f>
        <v>-62.56</v>
      </c>
      <c r="AM13" s="81">
        <f>'PMPMs Jan21-Dec21'!AM13*'PMPMs Jan21-Dec21'!$C13</f>
        <v>-72.08</v>
      </c>
      <c r="AN13" s="81">
        <f>'PMPMs Jan21-Dec21'!AN13*'PMPMs Jan21-Dec21'!$C13</f>
        <v>-90.78</v>
      </c>
      <c r="AO13" s="81">
        <f>'PMPMs Jan21-Dec21'!AO13*'PMPMs Jan21-Dec21'!$C13</f>
        <v>-59.500000000000007</v>
      </c>
      <c r="AP13" s="81">
        <f>'PMPMs Jan21-Dec21'!AP13*'PMPMs Jan21-Dec21'!$C13</f>
        <v>-71.740000000000009</v>
      </c>
      <c r="AQ13" s="81">
        <f>'PMPMs Jan21-Dec21'!AQ13*'PMPMs Jan21-Dec21'!$C13</f>
        <v>-113.22000000000001</v>
      </c>
      <c r="AR13" s="81">
        <f>'PMPMs Jan21-Dec21'!AR13*'PMPMs Jan21-Dec21'!$C13</f>
        <v>-56.78</v>
      </c>
      <c r="AS13" s="81">
        <f>'PMPMs Jan21-Dec21'!AS13*'PMPMs Jan21-Dec21'!$C13</f>
        <v>-52.7</v>
      </c>
      <c r="AT13" s="81">
        <f>'PMPMs Jan21-Dec21'!AT13*'PMPMs Jan21-Dec21'!$C13</f>
        <v>-49.64</v>
      </c>
      <c r="AU13" s="81">
        <f>'PMPMs Jan21-Dec21'!AU13*'PMPMs Jan21-Dec21'!$C13</f>
        <v>-83.64</v>
      </c>
      <c r="AV13" s="81">
        <f>'PMPMs Jan21-Dec21'!AV13*'PMPMs Jan21-Dec21'!$C13</f>
        <v>-50.660000000000004</v>
      </c>
      <c r="AW13" s="81">
        <f>'PMPMs Jan21-Dec21'!AW13*'PMPMs Jan21-Dec21'!$C13</f>
        <v>-5.44</v>
      </c>
      <c r="AX13" s="81">
        <f>'PMPMs Jan21-Dec21'!AX13*'PMPMs Jan21-Dec21'!$C13</f>
        <v>0</v>
      </c>
      <c r="AY13" s="81">
        <f>'PMPMs Jan21-Dec21'!AY13*'PMPMs Jan21-Dec21'!$C13</f>
        <v>0</v>
      </c>
      <c r="AZ13" s="81">
        <f>'PMPMs Jan21-Dec21'!AZ13*'PMPMs Jan21-Dec21'!$C13</f>
        <v>0</v>
      </c>
      <c r="BA13" s="81">
        <f>'PMPMs Jan21-Dec21'!BA13*'PMPMs Jan21-Dec21'!$C13</f>
        <v>0</v>
      </c>
      <c r="BB13" s="81">
        <f>'PMPMs Jan21-Dec21'!BB13*'PMPMs Jan21-Dec21'!$C13</f>
        <v>0</v>
      </c>
      <c r="BC13" s="82">
        <f>'PMPMs Jan21-Dec21'!BC13*'PMPMs Jan21-Dec21'!$C13</f>
        <v>0</v>
      </c>
      <c r="BE13" s="116"/>
      <c r="BF13" s="117"/>
      <c r="BG13" s="117"/>
      <c r="BH13" s="117"/>
      <c r="BI13" s="117"/>
      <c r="BJ13" s="117"/>
      <c r="BK13" s="117"/>
      <c r="BL13" s="117"/>
      <c r="BM13" s="81">
        <f>'PMPMs Jan21-Dec21'!BM13*'PMPMs Jan21-Dec21'!$C13</f>
        <v>103163.48000000001</v>
      </c>
      <c r="BN13" s="81">
        <f>'PMPMs Jan21-Dec21'!BN13*'PMPMs Jan21-Dec21'!$C13</f>
        <v>104717.62000000001</v>
      </c>
      <c r="BO13" s="81">
        <f>'PMPMs Jan21-Dec21'!BO13*'PMPMs Jan21-Dec21'!$C13</f>
        <v>106075.58</v>
      </c>
      <c r="BP13" s="82">
        <f>'PMPMs Jan21-Dec21'!BP13*'PMPMs Jan21-Dec21'!$C13</f>
        <v>107215.6</v>
      </c>
      <c r="BQ13" s="151"/>
      <c r="BR13" s="116"/>
      <c r="BS13" s="117"/>
      <c r="BT13" s="117"/>
      <c r="BU13" s="117"/>
      <c r="BV13" s="117"/>
      <c r="BW13" s="117"/>
      <c r="BX13" s="117"/>
      <c r="BY13" s="81">
        <f>'PMPMs Jan21-Dec21'!BY13*'PMPMs Jan21-Dec21'!$C13</f>
        <v>184379.62000000002</v>
      </c>
      <c r="BZ13" s="81">
        <f>'PMPMs Jan21-Dec21'!BZ13*'PMPMs Jan21-Dec21'!$C13</f>
        <v>188663.62000000002</v>
      </c>
      <c r="CA13" s="81">
        <f>'PMPMs Jan21-Dec21'!CA13*'PMPMs Jan21-Dec21'!$C13</f>
        <v>295487.54000000004</v>
      </c>
      <c r="CB13" s="81">
        <f>'PMPMs Jan21-Dec21'!CB13*'PMPMs Jan21-Dec21'!$C13</f>
        <v>103007.08</v>
      </c>
      <c r="CC13" s="81">
        <f>'PMPMs Jan21-Dec21'!CC13*'PMPMs Jan21-Dec21'!$C13</f>
        <v>4836.5</v>
      </c>
      <c r="CD13" s="81">
        <f>'PMPMs Jan21-Dec21'!CD13*'PMPMs Jan21-Dec21'!$C13</f>
        <v>1683.0000000000002</v>
      </c>
      <c r="CE13" s="81">
        <f>'PMPMs Jan21-Dec21'!CE13*'PMPMs Jan21-Dec21'!$C13</f>
        <v>187</v>
      </c>
      <c r="CF13" s="81">
        <f>'PMPMs Jan21-Dec21'!CF13*'PMPMs Jan21-Dec21'!$C13</f>
        <v>56.440000000000005</v>
      </c>
      <c r="CG13" s="81">
        <f>'PMPMs Jan21-Dec21'!CG13*'PMPMs Jan21-Dec21'!$C13</f>
        <v>-74.460000000000008</v>
      </c>
      <c r="CH13" s="81">
        <f>'PMPMs Jan21-Dec21'!CH13*'PMPMs Jan21-Dec21'!$C13</f>
        <v>245.48000000000002</v>
      </c>
      <c r="CI13" s="81">
        <f>'PMPMs Jan21-Dec21'!CI13*'PMPMs Jan21-Dec21'!$C13</f>
        <v>-12.24</v>
      </c>
      <c r="CJ13" s="81">
        <f>'PMPMs Jan21-Dec21'!CJ13*'PMPMs Jan21-Dec21'!$C13</f>
        <v>-86.7</v>
      </c>
      <c r="CK13" s="81">
        <f>'PMPMs Jan21-Dec21'!CK13*'PMPMs Jan21-Dec21'!$C13</f>
        <v>-114.24000000000001</v>
      </c>
      <c r="CL13" s="81">
        <f>'PMPMs Jan21-Dec21'!CL13*'PMPMs Jan21-Dec21'!$C13</f>
        <v>-65.28</v>
      </c>
      <c r="CM13" s="81">
        <f>'PMPMs Jan21-Dec21'!CM13*'PMPMs Jan21-Dec21'!$C13</f>
        <v>-73.440000000000012</v>
      </c>
      <c r="CN13" s="81">
        <f>'PMPMs Jan21-Dec21'!CN13*'PMPMs Jan21-Dec21'!$C13</f>
        <v>-62.220000000000006</v>
      </c>
      <c r="CO13" s="81">
        <f>'PMPMs Jan21-Dec21'!CO13*'PMPMs Jan21-Dec21'!$C13</f>
        <v>-85.68</v>
      </c>
      <c r="CP13" s="81">
        <f>'PMPMs Jan21-Dec21'!CP13*'PMPMs Jan21-Dec21'!$C13</f>
        <v>-34.340000000000003</v>
      </c>
      <c r="CQ13" s="81">
        <f>'PMPMs Jan21-Dec21'!CQ13*'PMPMs Jan21-Dec21'!$C13</f>
        <v>-58.820000000000007</v>
      </c>
      <c r="CR13" s="81">
        <f>'PMPMs Jan21-Dec21'!CR13*'PMPMs Jan21-Dec21'!$C13</f>
        <v>-55.42</v>
      </c>
      <c r="CS13" s="81">
        <f>'PMPMs Jan21-Dec21'!CS13*'PMPMs Jan21-Dec21'!$C13</f>
        <v>-96.220000000000013</v>
      </c>
      <c r="CT13" s="81">
        <f>'PMPMs Jan21-Dec21'!CT13*'PMPMs Jan21-Dec21'!$C13</f>
        <v>-49.300000000000004</v>
      </c>
      <c r="CU13" s="81">
        <f>'PMPMs Jan21-Dec21'!CU13*'PMPMs Jan21-Dec21'!$C13</f>
        <v>-22.1</v>
      </c>
      <c r="CV13" s="81">
        <f>'PMPMs Jan21-Dec21'!CV13*'PMPMs Jan21-Dec21'!$C13</f>
        <v>0</v>
      </c>
      <c r="CW13" s="81">
        <f>'PMPMs Jan21-Dec21'!CW13*'PMPMs Jan21-Dec21'!$C13</f>
        <v>0</v>
      </c>
      <c r="CX13" s="81">
        <f>'PMPMs Jan21-Dec21'!CX13*'PMPMs Jan21-Dec21'!$C13</f>
        <v>0</v>
      </c>
      <c r="CY13" s="81">
        <f>'PMPMs Jan21-Dec21'!CY13*'PMPMs Jan21-Dec21'!$C13</f>
        <v>0</v>
      </c>
      <c r="CZ13" s="81">
        <f>'PMPMs Jan21-Dec21'!CZ13*'PMPMs Jan21-Dec21'!$C13</f>
        <v>0</v>
      </c>
      <c r="DA13" s="82">
        <f>'PMPMs Jan21-Dec21'!DA13*'PMPMs Jan21-Dec21'!$C13</f>
        <v>0</v>
      </c>
    </row>
    <row r="14" spans="1:105" x14ac:dyDescent="0.25">
      <c r="A14" s="126" t="s">
        <v>76</v>
      </c>
      <c r="S14" s="151"/>
      <c r="BQ14" s="151"/>
    </row>
  </sheetData>
  <sheetProtection algorithmName="SHA-512" hashValue="XZf/pBNSyK8pOPsPsPrLxYW2otzNJ711+JwAprppFy3mak8cBtiIc1ifMm6/sKPCREENNcVYRt/R9U0VpUYzig==" saltValue="8H+f6jMjlrZRs/nWvR16SA==" spinCount="100000" sheet="1" objects="1" scenarios="1"/>
  <mergeCells count="7">
    <mergeCell ref="A7:C7"/>
    <mergeCell ref="G7:R7"/>
    <mergeCell ref="BE7:BP7"/>
    <mergeCell ref="G6:BC6"/>
    <mergeCell ref="T7:BC7"/>
    <mergeCell ref="BE6:DA6"/>
    <mergeCell ref="BR7:DA7"/>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G29"/>
  <sheetViews>
    <sheetView workbookViewId="0">
      <selection activeCell="E6" sqref="E6"/>
    </sheetView>
  </sheetViews>
  <sheetFormatPr defaultColWidth="9.140625" defaultRowHeight="15" x14ac:dyDescent="0.25"/>
  <cols>
    <col min="1" max="1" width="24" style="20" customWidth="1"/>
    <col min="2" max="2" width="10.140625" style="20" customWidth="1"/>
    <col min="3" max="3" width="22.42578125" style="20" customWidth="1"/>
    <col min="4" max="4" width="2.85546875" style="20" customWidth="1"/>
    <col min="5" max="5" width="9.140625" style="20" customWidth="1"/>
    <col min="6" max="6" width="3.85546875" style="20" customWidth="1"/>
    <col min="7" max="7" width="9.140625" style="20"/>
    <col min="8" max="12" width="14" style="20" bestFit="1" customWidth="1"/>
    <col min="13" max="13" width="14.5703125" style="20" bestFit="1" customWidth="1"/>
    <col min="14" max="19" width="14" style="20" bestFit="1" customWidth="1"/>
    <col min="20" max="20" width="5.28515625" style="20" customWidth="1"/>
    <col min="21" max="22" width="9.140625" style="20"/>
    <col min="23" max="23" width="14" style="20" bestFit="1" customWidth="1"/>
    <col min="24" max="26" width="11.28515625" style="20" bestFit="1" customWidth="1"/>
    <col min="27" max="27" width="11.85546875" style="20" bestFit="1" customWidth="1"/>
    <col min="28" max="28" width="11.28515625" style="20" bestFit="1" customWidth="1"/>
    <col min="29" max="31" width="14.5703125" style="20" bestFit="1" customWidth="1"/>
    <col min="32" max="32" width="14" style="20" bestFit="1" customWidth="1"/>
    <col min="33" max="33" width="10.85546875" style="20" bestFit="1" customWidth="1"/>
    <col min="34" max="35" width="11.28515625" style="20" bestFit="1" customWidth="1"/>
    <col min="36" max="36" width="12.28515625" style="20" bestFit="1" customWidth="1"/>
    <col min="37" max="38" width="12.85546875" style="20" bestFit="1" customWidth="1"/>
    <col min="39" max="45" width="10.85546875" style="20" bestFit="1" customWidth="1"/>
    <col min="46" max="47" width="9.140625" style="20"/>
    <col min="48" max="52" width="14" style="20" bestFit="1" customWidth="1"/>
    <col min="53" max="53" width="14.5703125" style="20" bestFit="1" customWidth="1"/>
    <col min="54" max="59" width="14" style="20" bestFit="1" customWidth="1"/>
    <col min="60" max="60" width="5.28515625" style="20" customWidth="1"/>
    <col min="61" max="62" width="9.140625" style="20"/>
    <col min="63" max="63" width="14" style="20" bestFit="1" customWidth="1"/>
    <col min="64" max="66" width="11.28515625" style="20" bestFit="1" customWidth="1"/>
    <col min="67" max="67" width="11.85546875" style="20" bestFit="1" customWidth="1"/>
    <col min="68" max="68" width="11.28515625" style="20" bestFit="1" customWidth="1"/>
    <col min="69" max="71" width="14.5703125" style="20" bestFit="1" customWidth="1"/>
    <col min="72" max="85" width="14" style="20" bestFit="1" customWidth="1"/>
    <col min="86" max="16384" width="9.140625" style="20"/>
  </cols>
  <sheetData>
    <row r="1" spans="1:85" x14ac:dyDescent="0.25">
      <c r="A1" s="22" t="s">
        <v>130</v>
      </c>
    </row>
    <row r="2" spans="1:85" x14ac:dyDescent="0.25">
      <c r="G2" s="29" t="s">
        <v>1</v>
      </c>
      <c r="H2" s="29" t="s">
        <v>1</v>
      </c>
      <c r="I2" s="29" t="s">
        <v>1</v>
      </c>
      <c r="J2" s="29" t="s">
        <v>1</v>
      </c>
      <c r="K2" s="29" t="s">
        <v>1</v>
      </c>
      <c r="L2" s="29" t="s">
        <v>1</v>
      </c>
      <c r="M2" s="29" t="s">
        <v>1</v>
      </c>
      <c r="N2" s="29" t="s">
        <v>1</v>
      </c>
      <c r="O2" s="29" t="s">
        <v>1</v>
      </c>
      <c r="P2" s="29" t="s">
        <v>1</v>
      </c>
      <c r="Q2" s="29" t="s">
        <v>1</v>
      </c>
      <c r="R2" s="29" t="s">
        <v>1</v>
      </c>
      <c r="S2" s="29" t="s">
        <v>1</v>
      </c>
      <c r="T2" s="29"/>
      <c r="U2" s="29" t="s">
        <v>1</v>
      </c>
      <c r="V2" s="29" t="s">
        <v>1</v>
      </c>
      <c r="W2" s="29" t="s">
        <v>1</v>
      </c>
      <c r="X2" s="29" t="s">
        <v>1</v>
      </c>
      <c r="Y2" s="29" t="s">
        <v>1</v>
      </c>
      <c r="Z2" s="29" t="s">
        <v>1</v>
      </c>
      <c r="AA2" s="29" t="s">
        <v>1</v>
      </c>
      <c r="AB2" s="29" t="s">
        <v>1</v>
      </c>
      <c r="AC2" s="29" t="s">
        <v>1</v>
      </c>
      <c r="AD2" s="29" t="s">
        <v>1</v>
      </c>
      <c r="AE2" s="29" t="s">
        <v>1</v>
      </c>
      <c r="AF2" s="29" t="s">
        <v>1</v>
      </c>
      <c r="AG2" s="29" t="s">
        <v>1</v>
      </c>
      <c r="AH2" s="29" t="s">
        <v>1</v>
      </c>
      <c r="AI2" s="29" t="s">
        <v>1</v>
      </c>
      <c r="AJ2" s="29" t="s">
        <v>1</v>
      </c>
      <c r="AK2" s="29" t="s">
        <v>1</v>
      </c>
      <c r="AL2" s="29" t="s">
        <v>1</v>
      </c>
      <c r="AM2" s="29" t="s">
        <v>1</v>
      </c>
      <c r="AN2" s="29" t="s">
        <v>1</v>
      </c>
      <c r="AO2" s="29" t="s">
        <v>1</v>
      </c>
      <c r="AP2" s="29" t="s">
        <v>1</v>
      </c>
      <c r="AQ2" s="29" t="s">
        <v>1</v>
      </c>
      <c r="AR2" s="29" t="s">
        <v>1</v>
      </c>
      <c r="AS2" s="29" t="s">
        <v>1</v>
      </c>
      <c r="AU2" s="29" t="s">
        <v>26</v>
      </c>
      <c r="AV2" s="29" t="s">
        <v>26</v>
      </c>
      <c r="AW2" s="29" t="s">
        <v>26</v>
      </c>
      <c r="AX2" s="29" t="s">
        <v>26</v>
      </c>
      <c r="AY2" s="29" t="s">
        <v>26</v>
      </c>
      <c r="AZ2" s="29" t="s">
        <v>26</v>
      </c>
      <c r="BA2" s="29" t="s">
        <v>26</v>
      </c>
      <c r="BB2" s="29" t="s">
        <v>26</v>
      </c>
      <c r="BC2" s="29" t="s">
        <v>26</v>
      </c>
      <c r="BD2" s="29" t="s">
        <v>26</v>
      </c>
      <c r="BE2" s="29" t="s">
        <v>26</v>
      </c>
      <c r="BF2" s="29" t="s">
        <v>26</v>
      </c>
      <c r="BG2" s="29" t="s">
        <v>26</v>
      </c>
      <c r="BH2" s="29"/>
      <c r="BI2" s="29" t="s">
        <v>26</v>
      </c>
      <c r="BJ2" s="29" t="s">
        <v>26</v>
      </c>
      <c r="BK2" s="29" t="s">
        <v>26</v>
      </c>
      <c r="BL2" s="29" t="s">
        <v>26</v>
      </c>
      <c r="BM2" s="29" t="s">
        <v>26</v>
      </c>
      <c r="BN2" s="29" t="s">
        <v>26</v>
      </c>
      <c r="BO2" s="29" t="s">
        <v>26</v>
      </c>
      <c r="BP2" s="29" t="s">
        <v>26</v>
      </c>
      <c r="BQ2" s="29" t="s">
        <v>26</v>
      </c>
      <c r="BR2" s="29" t="s">
        <v>26</v>
      </c>
      <c r="BS2" s="29" t="s">
        <v>26</v>
      </c>
      <c r="BT2" s="29" t="s">
        <v>26</v>
      </c>
      <c r="BU2" s="29" t="s">
        <v>26</v>
      </c>
      <c r="BV2" s="29" t="s">
        <v>26</v>
      </c>
      <c r="BW2" s="29" t="s">
        <v>26</v>
      </c>
      <c r="BX2" s="29" t="s">
        <v>26</v>
      </c>
      <c r="BY2" s="29" t="s">
        <v>26</v>
      </c>
      <c r="BZ2" s="29" t="s">
        <v>26</v>
      </c>
      <c r="CA2" s="29" t="s">
        <v>26</v>
      </c>
      <c r="CB2" s="29" t="s">
        <v>26</v>
      </c>
      <c r="CC2" s="29" t="s">
        <v>26</v>
      </c>
      <c r="CD2" s="29" t="s">
        <v>26</v>
      </c>
      <c r="CE2" s="29" t="s">
        <v>26</v>
      </c>
      <c r="CF2" s="29" t="s">
        <v>26</v>
      </c>
      <c r="CG2" s="29" t="s">
        <v>26</v>
      </c>
    </row>
    <row r="3" spans="1:85" x14ac:dyDescent="0.25">
      <c r="A3" s="22"/>
      <c r="F3" s="28" t="s">
        <v>32</v>
      </c>
      <c r="G3" s="84">
        <f>SUM(G9:G11)</f>
        <v>0</v>
      </c>
      <c r="H3" s="84">
        <f t="shared" ref="H3:AG3" si="0">SUM(H9:H11)</f>
        <v>1761656.7999999998</v>
      </c>
      <c r="I3" s="84">
        <f t="shared" si="0"/>
        <v>1762084.3599999999</v>
      </c>
      <c r="J3" s="84">
        <f>SUM(J9:J11)</f>
        <v>1768088.29</v>
      </c>
      <c r="K3" s="84">
        <f t="shared" ref="K3:Q3" si="1">SUM(K9:K11)</f>
        <v>1771568.4999999998</v>
      </c>
      <c r="L3" s="84">
        <f t="shared" si="1"/>
        <v>1770335.78</v>
      </c>
      <c r="M3" s="84">
        <f t="shared" ref="M3" si="2">SUM(M9:M11)</f>
        <v>-1770335.78</v>
      </c>
      <c r="N3" s="84">
        <f t="shared" si="1"/>
        <v>0</v>
      </c>
      <c r="O3" s="84">
        <f t="shared" si="1"/>
        <v>0</v>
      </c>
      <c r="P3" s="84">
        <f t="shared" si="1"/>
        <v>0</v>
      </c>
      <c r="Q3" s="84">
        <f t="shared" si="1"/>
        <v>0</v>
      </c>
      <c r="R3" s="84">
        <f t="shared" si="0"/>
        <v>0</v>
      </c>
      <c r="S3" s="84">
        <f t="shared" si="0"/>
        <v>0</v>
      </c>
      <c r="T3" s="84"/>
      <c r="U3" s="84">
        <f t="shared" si="0"/>
        <v>0</v>
      </c>
      <c r="V3" s="84">
        <f t="shared" si="0"/>
        <v>0</v>
      </c>
      <c r="W3" s="84">
        <f t="shared" si="0"/>
        <v>1772545.8399999999</v>
      </c>
      <c r="X3" s="84">
        <f>SUM(X9:X11)</f>
        <v>11860.4</v>
      </c>
      <c r="Y3" s="84">
        <f t="shared" si="0"/>
        <v>13986.009999999998</v>
      </c>
      <c r="Z3" s="84">
        <f t="shared" si="0"/>
        <v>10983.849999999999</v>
      </c>
      <c r="AA3" s="84">
        <f t="shared" ref="AA3" si="3">SUM(AA9:AA11)</f>
        <v>-11358.489999999998</v>
      </c>
      <c r="AB3" s="84">
        <f t="shared" si="0"/>
        <v>-347.62</v>
      </c>
      <c r="AC3" s="84">
        <f>SUM(AC9:AC11)</f>
        <v>-3548396.6399999997</v>
      </c>
      <c r="AD3" s="84">
        <f>SUM(AD9:AD11)</f>
        <v>-3555043.8399999994</v>
      </c>
      <c r="AE3" s="84">
        <f t="shared" si="0"/>
        <v>-1780520.3499999999</v>
      </c>
      <c r="AF3" s="84">
        <f t="shared" si="0"/>
        <v>-355.46</v>
      </c>
      <c r="AG3" s="84">
        <f t="shared" si="0"/>
        <v>-2825.7599999999998</v>
      </c>
      <c r="AH3" s="84">
        <f t="shared" ref="AH3:AS3" si="4">SUM(AH9:AH11)</f>
        <v>-38.989999999999995</v>
      </c>
      <c r="AI3" s="84">
        <f t="shared" si="4"/>
        <v>-682.56999999999994</v>
      </c>
      <c r="AJ3" s="84">
        <f t="shared" si="4"/>
        <v>-2118.4799999999996</v>
      </c>
      <c r="AK3" s="84">
        <f t="shared" si="4"/>
        <v>-11949.139999999998</v>
      </c>
      <c r="AL3" s="84">
        <f t="shared" si="4"/>
        <v>-12440.749999999998</v>
      </c>
      <c r="AM3" s="84">
        <f t="shared" si="4"/>
        <v>-292.94999999999993</v>
      </c>
      <c r="AN3" s="84">
        <f t="shared" si="4"/>
        <v>0</v>
      </c>
      <c r="AO3" s="84">
        <f t="shared" si="4"/>
        <v>0</v>
      </c>
      <c r="AP3" s="84">
        <f t="shared" si="4"/>
        <v>0</v>
      </c>
      <c r="AQ3" s="84">
        <f t="shared" si="4"/>
        <v>0</v>
      </c>
      <c r="AR3" s="84">
        <f t="shared" si="4"/>
        <v>0</v>
      </c>
      <c r="AS3" s="84">
        <f t="shared" si="4"/>
        <v>0</v>
      </c>
      <c r="AU3" s="84">
        <f>SUM(AU9:AU11)</f>
        <v>0</v>
      </c>
      <c r="AV3" s="84">
        <f t="shared" ref="AV3:AW3" si="5">SUM(AV9:AV11)</f>
        <v>1746843.3299999998</v>
      </c>
      <c r="AW3" s="84">
        <f t="shared" si="5"/>
        <v>1747307.1199999999</v>
      </c>
      <c r="AX3" s="84">
        <f>SUM(AX9:AX11)</f>
        <v>1755929.7899999998</v>
      </c>
      <c r="AY3" s="84">
        <f t="shared" ref="AY3:BG3" si="6">SUM(AY9:AY11)</f>
        <v>1761761.5599999996</v>
      </c>
      <c r="AZ3" s="84">
        <f t="shared" si="6"/>
        <v>1761888.3499999999</v>
      </c>
      <c r="BA3" s="84">
        <f t="shared" ref="BA3" si="7">SUM(BA9:BA11)</f>
        <v>-1761888.3499999999</v>
      </c>
      <c r="BB3" s="84">
        <f t="shared" si="6"/>
        <v>0</v>
      </c>
      <c r="BC3" s="84">
        <f t="shared" si="6"/>
        <v>0</v>
      </c>
      <c r="BD3" s="84">
        <f t="shared" si="6"/>
        <v>0</v>
      </c>
      <c r="BE3" s="84">
        <f t="shared" si="6"/>
        <v>0</v>
      </c>
      <c r="BF3" s="84">
        <f t="shared" si="6"/>
        <v>0</v>
      </c>
      <c r="BG3" s="84">
        <f t="shared" si="6"/>
        <v>0</v>
      </c>
      <c r="BH3" s="84"/>
      <c r="BI3" s="84">
        <f t="shared" ref="BI3:BK3" si="8">SUM(BI9:BI11)</f>
        <v>0</v>
      </c>
      <c r="BJ3" s="84">
        <f t="shared" si="8"/>
        <v>0</v>
      </c>
      <c r="BK3" s="84">
        <f t="shared" si="8"/>
        <v>1759140.9199999997</v>
      </c>
      <c r="BL3" s="84">
        <f>SUM(BL9:BL11)</f>
        <v>14889.209999999997</v>
      </c>
      <c r="BM3" s="84">
        <f t="shared" ref="BM3:BN3" si="9">SUM(BM9:BM11)</f>
        <v>18475.45</v>
      </c>
      <c r="BN3" s="84">
        <f t="shared" si="9"/>
        <v>14472.779999999999</v>
      </c>
      <c r="BO3" s="84">
        <f t="shared" ref="BO3:BP3" si="10">SUM(BO9:BO11)</f>
        <v>-14748.019999999999</v>
      </c>
      <c r="BP3" s="84">
        <f t="shared" si="10"/>
        <v>-352.79999999999995</v>
      </c>
      <c r="BQ3" s="84">
        <f t="shared" ref="BQ3:BU3" si="11">SUM(BQ9:BQ11)</f>
        <v>-3524390.19</v>
      </c>
      <c r="BR3" s="84">
        <f t="shared" si="11"/>
        <v>-3535476.88</v>
      </c>
      <c r="BS3" s="84">
        <f t="shared" si="11"/>
        <v>-1773240.3699999999</v>
      </c>
      <c r="BT3" s="84">
        <f t="shared" si="11"/>
        <v>-487.13</v>
      </c>
      <c r="BU3" s="84">
        <f t="shared" si="11"/>
        <v>-4071.4099999999994</v>
      </c>
      <c r="BV3" s="84">
        <f t="shared" ref="BV3:CG3" si="12">SUM(BV9:BV11)</f>
        <v>-91.97999999999999</v>
      </c>
      <c r="BW3" s="84">
        <f t="shared" si="12"/>
        <v>-837.33999999999992</v>
      </c>
      <c r="BX3" s="84">
        <f t="shared" si="12"/>
        <v>-2067.66</v>
      </c>
      <c r="BY3" s="84">
        <f t="shared" si="12"/>
        <v>-13022.449999999999</v>
      </c>
      <c r="BZ3" s="84">
        <f t="shared" si="12"/>
        <v>-13305.529999999999</v>
      </c>
      <c r="CA3" s="84">
        <f t="shared" si="12"/>
        <v>-291.06</v>
      </c>
      <c r="CB3" s="84">
        <f t="shared" si="12"/>
        <v>0</v>
      </c>
      <c r="CC3" s="84">
        <f t="shared" si="12"/>
        <v>0</v>
      </c>
      <c r="CD3" s="84">
        <f t="shared" si="12"/>
        <v>0</v>
      </c>
      <c r="CE3" s="84">
        <f t="shared" si="12"/>
        <v>0</v>
      </c>
      <c r="CF3" s="84">
        <f t="shared" si="12"/>
        <v>0</v>
      </c>
      <c r="CG3" s="84">
        <f t="shared" si="12"/>
        <v>0</v>
      </c>
    </row>
    <row r="4" spans="1:85" x14ac:dyDescent="0.25">
      <c r="F4" s="28" t="s">
        <v>33</v>
      </c>
      <c r="G4" s="84">
        <f>SUM(G12:G13)</f>
        <v>0</v>
      </c>
      <c r="H4" s="84">
        <f t="shared" ref="H4:AG4" si="13">SUM(H12:H13)</f>
        <v>228432.27</v>
      </c>
      <c r="I4" s="84">
        <f t="shared" si="13"/>
        <v>228089.03</v>
      </c>
      <c r="J4" s="84">
        <f>SUM(J12:J13)</f>
        <v>228427.97</v>
      </c>
      <c r="K4" s="84">
        <f t="shared" ref="K4:Q4" si="14">SUM(K12:K13)</f>
        <v>228521.58</v>
      </c>
      <c r="L4" s="84">
        <f t="shared" si="14"/>
        <v>227874.19</v>
      </c>
      <c r="M4" s="84">
        <f t="shared" ref="M4" si="15">SUM(M12:M13)</f>
        <v>-227874.19</v>
      </c>
      <c r="N4" s="84">
        <f t="shared" si="14"/>
        <v>0</v>
      </c>
      <c r="O4" s="84">
        <f t="shared" si="14"/>
        <v>0</v>
      </c>
      <c r="P4" s="84">
        <f t="shared" si="14"/>
        <v>0</v>
      </c>
      <c r="Q4" s="84">
        <f t="shared" si="14"/>
        <v>0</v>
      </c>
      <c r="R4" s="84">
        <f t="shared" si="13"/>
        <v>0</v>
      </c>
      <c r="S4" s="84">
        <f t="shared" si="13"/>
        <v>0</v>
      </c>
      <c r="T4" s="84"/>
      <c r="U4" s="84">
        <f t="shared" si="13"/>
        <v>0</v>
      </c>
      <c r="V4" s="84">
        <f t="shared" si="13"/>
        <v>0</v>
      </c>
      <c r="W4" s="84">
        <f t="shared" si="13"/>
        <v>228325.22</v>
      </c>
      <c r="X4" s="84">
        <f>SUM(X12:X13)</f>
        <v>567.61</v>
      </c>
      <c r="Y4" s="84">
        <f t="shared" si="13"/>
        <v>832.71</v>
      </c>
      <c r="Z4" s="84">
        <f t="shared" si="13"/>
        <v>564.30999999999995</v>
      </c>
      <c r="AA4" s="84">
        <f t="shared" ref="AA4" si="16">SUM(AA12:AA13)</f>
        <v>-856.8</v>
      </c>
      <c r="AB4" s="84">
        <f t="shared" si="13"/>
        <v>-304.52999999999997</v>
      </c>
      <c r="AC4" s="84">
        <f>SUM(AC12:AC13)</f>
        <v>-457944.29</v>
      </c>
      <c r="AD4" s="84">
        <f>SUM(AD12:AD13)</f>
        <v>-457920.78</v>
      </c>
      <c r="AE4" s="84">
        <f t="shared" si="13"/>
        <v>-228983.77</v>
      </c>
      <c r="AF4" s="84">
        <f t="shared" si="13"/>
        <v>-958.81</v>
      </c>
      <c r="AG4" s="84">
        <f t="shared" si="13"/>
        <v>-106.98</v>
      </c>
      <c r="AH4" s="84">
        <f t="shared" ref="AH4:AS4" si="17">SUM(AH12:AH13)</f>
        <v>-98.43</v>
      </c>
      <c r="AI4" s="84">
        <f t="shared" si="17"/>
        <v>-78.23</v>
      </c>
      <c r="AJ4" s="84">
        <f t="shared" si="17"/>
        <v>-77.94</v>
      </c>
      <c r="AK4" s="84">
        <f t="shared" si="17"/>
        <v>-54197.23</v>
      </c>
      <c r="AL4" s="84">
        <f t="shared" si="17"/>
        <v>-53869.3</v>
      </c>
      <c r="AM4" s="84">
        <f t="shared" si="17"/>
        <v>-11.33</v>
      </c>
      <c r="AN4" s="84">
        <f t="shared" si="17"/>
        <v>0</v>
      </c>
      <c r="AO4" s="84">
        <f t="shared" si="17"/>
        <v>0</v>
      </c>
      <c r="AP4" s="84">
        <f t="shared" si="17"/>
        <v>0</v>
      </c>
      <c r="AQ4" s="84">
        <f t="shared" si="17"/>
        <v>0</v>
      </c>
      <c r="AR4" s="84">
        <f t="shared" si="17"/>
        <v>0</v>
      </c>
      <c r="AS4" s="84">
        <f t="shared" si="17"/>
        <v>0</v>
      </c>
      <c r="AU4" s="84">
        <f>SUM(AU12:AU13)</f>
        <v>0</v>
      </c>
      <c r="AV4" s="84">
        <f t="shared" ref="AV4:AW4" si="18">SUM(AV12:AV13)</f>
        <v>231810.35</v>
      </c>
      <c r="AW4" s="84">
        <f t="shared" si="18"/>
        <v>231690.92</v>
      </c>
      <c r="AX4" s="84">
        <f>SUM(AX12:AX13)</f>
        <v>232746.15</v>
      </c>
      <c r="AY4" s="84">
        <f t="shared" ref="AY4:BG4" si="19">SUM(AY12:AY13)</f>
        <v>233274.82</v>
      </c>
      <c r="AZ4" s="84">
        <f t="shared" si="19"/>
        <v>232521.06</v>
      </c>
      <c r="BA4" s="84">
        <f t="shared" ref="BA4" si="20">SUM(BA12:BA13)</f>
        <v>-232521.06</v>
      </c>
      <c r="BB4" s="84">
        <f t="shared" si="19"/>
        <v>0</v>
      </c>
      <c r="BC4" s="84">
        <f t="shared" si="19"/>
        <v>0</v>
      </c>
      <c r="BD4" s="84">
        <f t="shared" si="19"/>
        <v>0</v>
      </c>
      <c r="BE4" s="84">
        <f t="shared" si="19"/>
        <v>0</v>
      </c>
      <c r="BF4" s="84">
        <f t="shared" si="19"/>
        <v>0</v>
      </c>
      <c r="BG4" s="84">
        <f t="shared" si="19"/>
        <v>0</v>
      </c>
      <c r="BH4" s="84"/>
      <c r="BI4" s="84">
        <f t="shared" ref="BI4:BK4" si="21">SUM(BI12:BI13)</f>
        <v>0</v>
      </c>
      <c r="BJ4" s="84">
        <f t="shared" si="21"/>
        <v>0</v>
      </c>
      <c r="BK4" s="84">
        <f t="shared" si="21"/>
        <v>232180.52</v>
      </c>
      <c r="BL4" s="84">
        <f>SUM(BL12:BL13)</f>
        <v>1065.3899999999999</v>
      </c>
      <c r="BM4" s="84">
        <f t="shared" ref="BM4:BN4" si="22">SUM(BM12:BM13)</f>
        <v>1459.46</v>
      </c>
      <c r="BN4" s="84">
        <f t="shared" si="22"/>
        <v>1051.42</v>
      </c>
      <c r="BO4" s="84">
        <f t="shared" ref="BO4:BP4" si="23">SUM(BO12:BO13)</f>
        <v>-1319.38</v>
      </c>
      <c r="BP4" s="84">
        <f t="shared" si="23"/>
        <v>-359.01</v>
      </c>
      <c r="BQ4" s="84">
        <f t="shared" ref="BQ4:BU4" si="24">SUM(BQ12:BQ13)</f>
        <v>-465790.41</v>
      </c>
      <c r="BR4" s="84">
        <f t="shared" si="24"/>
        <v>-466932.94</v>
      </c>
      <c r="BS4" s="84">
        <f t="shared" si="24"/>
        <v>-234210.24</v>
      </c>
      <c r="BT4" s="84">
        <f t="shared" si="24"/>
        <v>-1251.99</v>
      </c>
      <c r="BU4" s="84">
        <f t="shared" si="24"/>
        <v>-125.39</v>
      </c>
      <c r="BV4" s="84">
        <f t="shared" ref="BV4:CG4" si="25">SUM(BV12:BV13)</f>
        <v>-72.400000000000006</v>
      </c>
      <c r="BW4" s="84">
        <f t="shared" si="25"/>
        <v>-78.900000000000006</v>
      </c>
      <c r="BX4" s="84">
        <f t="shared" si="25"/>
        <v>-91.15</v>
      </c>
      <c r="BY4" s="84">
        <f t="shared" si="25"/>
        <v>-54555.62</v>
      </c>
      <c r="BZ4" s="84">
        <f t="shared" si="25"/>
        <v>-54172</v>
      </c>
      <c r="CA4" s="84">
        <f t="shared" si="25"/>
        <v>-8.25</v>
      </c>
      <c r="CB4" s="84">
        <f t="shared" si="25"/>
        <v>0</v>
      </c>
      <c r="CC4" s="84">
        <f t="shared" si="25"/>
        <v>0</v>
      </c>
      <c r="CD4" s="84">
        <f t="shared" si="25"/>
        <v>0</v>
      </c>
      <c r="CE4" s="84">
        <f t="shared" si="25"/>
        <v>0</v>
      </c>
      <c r="CF4" s="84">
        <f t="shared" si="25"/>
        <v>0</v>
      </c>
      <c r="CG4" s="84">
        <f t="shared" si="25"/>
        <v>0</v>
      </c>
    </row>
    <row r="5" spans="1:85" ht="15.75" thickBot="1" x14ac:dyDescent="0.3"/>
    <row r="6" spans="1:85" ht="15.75" thickBot="1" x14ac:dyDescent="0.3">
      <c r="E6" s="6">
        <v>44562</v>
      </c>
      <c r="G6" s="250" t="s">
        <v>1</v>
      </c>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2"/>
      <c r="AU6" s="256" t="s">
        <v>26</v>
      </c>
      <c r="AV6" s="257"/>
      <c r="AW6" s="257"/>
      <c r="AX6" s="257"/>
      <c r="AY6" s="257"/>
      <c r="AZ6" s="257"/>
      <c r="BA6" s="257"/>
      <c r="BB6" s="257"/>
      <c r="BC6" s="257"/>
      <c r="BD6" s="257"/>
      <c r="BE6" s="257"/>
      <c r="BF6" s="257"/>
      <c r="BG6" s="257"/>
      <c r="BH6" s="257"/>
      <c r="BI6" s="257"/>
      <c r="BJ6" s="257"/>
      <c r="BK6" s="257"/>
      <c r="BL6" s="257"/>
      <c r="BM6" s="257"/>
      <c r="BN6" s="257"/>
      <c r="BO6" s="257"/>
      <c r="BP6" s="257"/>
      <c r="BQ6" s="257"/>
      <c r="BR6" s="257"/>
      <c r="BS6" s="257"/>
      <c r="BT6" s="257"/>
      <c r="BU6" s="257"/>
      <c r="BV6" s="257"/>
      <c r="BW6" s="257"/>
      <c r="BX6" s="257"/>
      <c r="BY6" s="257"/>
      <c r="BZ6" s="257"/>
      <c r="CA6" s="257"/>
      <c r="CB6" s="257"/>
      <c r="CC6" s="257"/>
      <c r="CD6" s="257"/>
      <c r="CE6" s="257"/>
      <c r="CF6" s="257"/>
      <c r="CG6" s="258"/>
    </row>
    <row r="7" spans="1:85" ht="18.75" thickBot="1" x14ac:dyDescent="0.3">
      <c r="A7" s="241"/>
      <c r="B7" s="242"/>
      <c r="C7" s="243"/>
      <c r="G7" s="262" t="s">
        <v>21</v>
      </c>
      <c r="H7" s="263"/>
      <c r="I7" s="263"/>
      <c r="J7" s="263"/>
      <c r="K7" s="263"/>
      <c r="L7" s="263"/>
      <c r="M7" s="263"/>
      <c r="N7" s="263"/>
      <c r="O7" s="263"/>
      <c r="P7" s="263"/>
      <c r="Q7" s="263"/>
      <c r="R7" s="263"/>
      <c r="S7" s="264"/>
      <c r="T7" s="104"/>
      <c r="U7" s="262" t="s">
        <v>17</v>
      </c>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4"/>
      <c r="AU7" s="262" t="s">
        <v>21</v>
      </c>
      <c r="AV7" s="263"/>
      <c r="AW7" s="263"/>
      <c r="AX7" s="263"/>
      <c r="AY7" s="263"/>
      <c r="AZ7" s="263"/>
      <c r="BA7" s="263"/>
      <c r="BB7" s="263"/>
      <c r="BC7" s="263"/>
      <c r="BD7" s="263"/>
      <c r="BE7" s="263"/>
      <c r="BF7" s="263"/>
      <c r="BG7" s="264"/>
      <c r="BH7" s="104"/>
      <c r="BI7" s="262" t="s">
        <v>17</v>
      </c>
      <c r="BJ7" s="263"/>
      <c r="BK7" s="263"/>
      <c r="BL7" s="263"/>
      <c r="BM7" s="263"/>
      <c r="BN7" s="263"/>
      <c r="BO7" s="263"/>
      <c r="BP7" s="263"/>
      <c r="BQ7" s="263"/>
      <c r="BR7" s="263"/>
      <c r="BS7" s="263"/>
      <c r="BT7" s="263"/>
      <c r="BU7" s="263"/>
      <c r="BV7" s="263"/>
      <c r="BW7" s="263"/>
      <c r="BX7" s="263"/>
      <c r="BY7" s="263"/>
      <c r="BZ7" s="263"/>
      <c r="CA7" s="263"/>
      <c r="CB7" s="263"/>
      <c r="CC7" s="263"/>
      <c r="CD7" s="263"/>
      <c r="CE7" s="263"/>
      <c r="CF7" s="263"/>
      <c r="CG7" s="264"/>
    </row>
    <row r="8" spans="1:85" ht="39" thickBot="1" x14ac:dyDescent="0.3">
      <c r="A8" s="24" t="s">
        <v>4</v>
      </c>
      <c r="B8" s="11" t="s">
        <v>10</v>
      </c>
      <c r="C8" s="10" t="s">
        <v>3</v>
      </c>
      <c r="G8" s="7" t="str">
        <f>TEXT(DATE(YEAR($E6),MONTH($E6)+COLUMNS($G8:G8)-1,DAY($E6)),"YYYYMM")</f>
        <v>202201</v>
      </c>
      <c r="H8" s="8" t="str">
        <f>TEXT(DATE(YEAR($E6),MONTH($E6)+COLUMNS($G8:H8)-1,DAY($E6)),"YYYYMM")</f>
        <v>202202</v>
      </c>
      <c r="I8" s="8" t="str">
        <f>TEXT(DATE(YEAR($E6),MONTH($E6)+COLUMNS($G8:I8)-1,DAY($E6)),"YYYYMM")</f>
        <v>202203</v>
      </c>
      <c r="J8" s="8" t="str">
        <f>TEXT(DATE(YEAR($E6),MONTH($E6)+COLUMNS($G8:J8)-1,DAY($E6)),"YYYYMM")</f>
        <v>202204</v>
      </c>
      <c r="K8" s="8" t="str">
        <f>TEXT(DATE(YEAR($E6),MONTH($E6)+COLUMNS($G8:K8)-1,DAY($E6)),"YYYYMM")</f>
        <v>202205</v>
      </c>
      <c r="L8" s="8" t="str">
        <f>TEXT(DATE(YEAR($E6),MONTH($E6)+COLUMNS($G8:L8)-1,DAY($E6)),"YYYYMM")</f>
        <v>202206</v>
      </c>
      <c r="M8" s="172" t="s">
        <v>128</v>
      </c>
      <c r="N8" s="8" t="str">
        <f>TEXT(DATE(YEAR($E6),MONTH($E6)+COLUMNS($G8:M8)-1,DAY($E6)),"YYYYMM")</f>
        <v>202207</v>
      </c>
      <c r="O8" s="8" t="str">
        <f>TEXT(DATE(YEAR($E6),MONTH($E6)+COLUMNS($G8:N8)-1,DAY($E6)),"YYYYMM")</f>
        <v>202208</v>
      </c>
      <c r="P8" s="8" t="str">
        <f>TEXT(DATE(YEAR($E6),MONTH($E6)+COLUMNS($G8:O8)-1,DAY($E6)),"YYYYMM")</f>
        <v>202209</v>
      </c>
      <c r="Q8" s="8" t="str">
        <f>TEXT(DATE(YEAR($E6),MONTH($E6)+COLUMNS($G8:P8)-1,DAY($E6)),"YYYYMM")</f>
        <v>202210</v>
      </c>
      <c r="R8" s="8" t="str">
        <f>TEXT(DATE(YEAR($E6),MONTH($E6)+COLUMNS($G8:Q8)-1,DAY($E6)),"YYYYMM")</f>
        <v>202211</v>
      </c>
      <c r="S8" s="9" t="str">
        <f>TEXT(DATE(YEAR($E6),MONTH($E6)+COLUMNS($G8:R8)-1,DAY($E6)),"YYYYMM")</f>
        <v>202212</v>
      </c>
      <c r="T8" s="104"/>
      <c r="U8" s="7" t="str">
        <f>TEXT(DATE(YEAR($E6),MONTH($E6)+COLUMNS($U8:U8)-1,DAY($E6)),"YYYYMM")</f>
        <v>202201</v>
      </c>
      <c r="V8" s="8" t="str">
        <f>TEXT(DATE(YEAR($E6),MONTH($E6)+COLUMNS($U8:V8)-1,DAY($E6)),"YYYYMM")</f>
        <v>202202</v>
      </c>
      <c r="W8" s="8" t="str">
        <f>TEXT(DATE(YEAR($E6),MONTH($E6)+COLUMNS($U8:W8)-1,DAY($E6)),"YYYYMM")</f>
        <v>202203</v>
      </c>
      <c r="X8" s="8" t="str">
        <f>TEXT(DATE(YEAR($E6),MONTH($E6)+COLUMNS($U8:X8)-1,DAY($E6)),"YYYYMM")</f>
        <v>202204</v>
      </c>
      <c r="Y8" s="8" t="str">
        <f>TEXT(DATE(YEAR($E6),MONTH($E6)+COLUMNS($U8:Y8)-1,DAY($E6)),"YYYYMM")</f>
        <v>202205</v>
      </c>
      <c r="Z8" s="8" t="str">
        <f>TEXT(DATE(YEAR($E6),MONTH($E6)+COLUMNS($U8:Z8)-1,DAY($E6)),"YYYYMM")</f>
        <v>202206</v>
      </c>
      <c r="AA8" s="172" t="s">
        <v>128</v>
      </c>
      <c r="AB8" s="8" t="str">
        <f>TEXT(DATE(YEAR($E6),MONTH($E6)+COLUMNS($U8:AA8)-1,DAY($E6)),"YYYYMM")</f>
        <v>202207</v>
      </c>
      <c r="AC8" s="8" t="str">
        <f>TEXT(DATE(YEAR($E6),MONTH($E6)+COLUMNS($U8:AB8)-1,DAY($E6)),"YYYYMM")</f>
        <v>202208</v>
      </c>
      <c r="AD8" s="8" t="str">
        <f>TEXT(DATE(YEAR($E6),MONTH($E6)+COLUMNS($U8:AC8)-1,DAY($E6)),"YYYYMM")</f>
        <v>202209</v>
      </c>
      <c r="AE8" s="8" t="str">
        <f>TEXT(DATE(YEAR($E6),MONTH($E6)+COLUMNS($U8:AD8)-1,DAY($E6)),"YYYYMM")</f>
        <v>202210</v>
      </c>
      <c r="AF8" s="101" t="str">
        <f>TEXT(DATE(YEAR($E6),MONTH($E6)+COLUMNS($U8:AE8)-1,DAY($E6)),"YYYYMM")</f>
        <v>202211</v>
      </c>
      <c r="AG8" s="8" t="str">
        <f>TEXT(DATE(YEAR($E6),MONTH($E6)+COLUMNS($U8:AF8)-1,DAY($E6)),"YYYYMM")</f>
        <v>202212</v>
      </c>
      <c r="AH8" s="8" t="str">
        <f>TEXT(DATE(YEAR($E6),MONTH($E6)+COLUMNS($U8:AG8)-1,DAY($E6)),"YYYYMM")</f>
        <v>202301</v>
      </c>
      <c r="AI8" s="8" t="str">
        <f>TEXT(DATE(YEAR($E6),MONTH($E6)+COLUMNS($U8:AH8)-1,DAY($E6)),"YYYYMM")</f>
        <v>202302</v>
      </c>
      <c r="AJ8" s="8" t="str">
        <f>TEXT(DATE(YEAR($E6),MONTH($E6)+COLUMNS($U8:AI8)-1,DAY($E6)),"YYYYMM")</f>
        <v>202303</v>
      </c>
      <c r="AK8" s="8" t="str">
        <f>TEXT(DATE(YEAR($E6),MONTH($E6)+COLUMNS($U8:AJ8)-1,DAY($E6)),"YYYYMM")</f>
        <v>202304</v>
      </c>
      <c r="AL8" s="8" t="str">
        <f>TEXT(DATE(YEAR($E6),MONTH($E6)+COLUMNS($U8:AK8)-1,DAY($E6)),"YYYYMM")</f>
        <v>202305</v>
      </c>
      <c r="AM8" s="8" t="str">
        <f>TEXT(DATE(YEAR($E6),MONTH($E6)+COLUMNS($U8:AL8)-1,DAY($E6)),"YYYYMM")</f>
        <v>202306</v>
      </c>
      <c r="AN8" s="8" t="str">
        <f>TEXT(DATE(YEAR($E6),MONTH($E6)+COLUMNS($U8:AM8)-1,DAY($E6)),"YYYYMM")</f>
        <v>202307</v>
      </c>
      <c r="AO8" s="8" t="str">
        <f>TEXT(DATE(YEAR($E6),MONTH($E6)+COLUMNS($U8:AN8)-1,DAY($E6)),"YYYYMM")</f>
        <v>202308</v>
      </c>
      <c r="AP8" s="8" t="str">
        <f>TEXT(DATE(YEAR($E6),MONTH($E6)+COLUMNS($U8:AO8)-1,DAY($E6)),"YYYYMM")</f>
        <v>202309</v>
      </c>
      <c r="AQ8" s="8" t="str">
        <f>TEXT(DATE(YEAR($E6),MONTH($E6)+COLUMNS($U8:AP8)-1,DAY($E6)),"YYYYMM")</f>
        <v>202310</v>
      </c>
      <c r="AR8" s="8" t="str">
        <f>TEXT(DATE(YEAR($E6),MONTH($E6)+COLUMNS($U8:AQ8)-1,DAY($E6)),"YYYYMM")</f>
        <v>202311</v>
      </c>
      <c r="AS8" s="9" t="str">
        <f>TEXT(DATE(YEAR($E6),MONTH($E6)+COLUMNS($U8:AR8)-1,DAY($E6)),"YYYYMM")</f>
        <v>202312</v>
      </c>
      <c r="AU8" s="7" t="str">
        <f>TEXT(DATE(YEAR($E6),MONTH($E6)+COLUMNS($G8:G8)-1,DAY($E6)),"YYYYMM")</f>
        <v>202201</v>
      </c>
      <c r="AV8" s="8" t="str">
        <f>TEXT(DATE(YEAR($E6),MONTH($E6)+COLUMNS($G8:H8)-1,DAY($E6)),"YYYYMM")</f>
        <v>202202</v>
      </c>
      <c r="AW8" s="8" t="str">
        <f>TEXT(DATE(YEAR($E6),MONTH($E6)+COLUMNS($G8:I8)-1,DAY($E6)),"YYYYMM")</f>
        <v>202203</v>
      </c>
      <c r="AX8" s="8" t="str">
        <f>TEXT(DATE(YEAR($E6),MONTH($E6)+COLUMNS($G8:J8)-1,DAY($E6)),"YYYYMM")</f>
        <v>202204</v>
      </c>
      <c r="AY8" s="8" t="str">
        <f>TEXT(DATE(YEAR($E6),MONTH($E6)+COLUMNS($G8:K8)-1,DAY($E6)),"YYYYMM")</f>
        <v>202205</v>
      </c>
      <c r="AZ8" s="8" t="str">
        <f>TEXT(DATE(YEAR($E6),MONTH($E6)+COLUMNS($G8:L8)-1,DAY($E6)),"YYYYMM")</f>
        <v>202206</v>
      </c>
      <c r="BA8" s="172" t="s">
        <v>128</v>
      </c>
      <c r="BB8" s="8" t="str">
        <f>TEXT(DATE(YEAR($E6),MONTH($E6)+COLUMNS($G8:M8)-1,DAY($E6)),"YYYYMM")</f>
        <v>202207</v>
      </c>
      <c r="BC8" s="8" t="str">
        <f>TEXT(DATE(YEAR($E6),MONTH($E6)+COLUMNS($G8:N8)-1,DAY($E6)),"YYYYMM")</f>
        <v>202208</v>
      </c>
      <c r="BD8" s="8" t="str">
        <f>TEXT(DATE(YEAR($E6),MONTH($E6)+COLUMNS($G8:O8)-1,DAY($E6)),"YYYYMM")</f>
        <v>202209</v>
      </c>
      <c r="BE8" s="8" t="str">
        <f>TEXT(DATE(YEAR($E6),MONTH($E6)+COLUMNS($G8:P8)-1,DAY($E6)),"YYYYMM")</f>
        <v>202210</v>
      </c>
      <c r="BF8" s="8" t="str">
        <f>TEXT(DATE(YEAR($E6),MONTH($E6)+COLUMNS($G8:Q8)-1,DAY($E6)),"YYYYMM")</f>
        <v>202211</v>
      </c>
      <c r="BG8" s="9" t="str">
        <f>TEXT(DATE(YEAR($E6),MONTH($E6)+COLUMNS($G8:R8)-1,DAY($E6)),"YYYYMM")</f>
        <v>202212</v>
      </c>
      <c r="BH8" s="104"/>
      <c r="BI8" s="103" t="str">
        <f>TEXT(DATE(YEAR($E6),MONTH($E6)+COLUMNS($G8:G8)-1,DAY($E6)),"YYYYMM")</f>
        <v>202201</v>
      </c>
      <c r="BJ8" s="8" t="str">
        <f>TEXT(DATE(YEAR($E6),MONTH($E6)+COLUMNS($G8:H8)-1,DAY($E6)),"YYYYMM")</f>
        <v>202202</v>
      </c>
      <c r="BK8" s="8" t="str">
        <f>TEXT(DATE(YEAR($E6),MONTH($E6)+COLUMNS($G8:I8)-1,DAY($E6)),"YYYYMM")</f>
        <v>202203</v>
      </c>
      <c r="BL8" s="8" t="str">
        <f>TEXT(DATE(YEAR($E6),MONTH($E6)+COLUMNS($G8:J8)-1,DAY($E6)),"YYYYMM")</f>
        <v>202204</v>
      </c>
      <c r="BM8" s="8" t="str">
        <f>TEXT(DATE(YEAR($E6),MONTH($E6)+COLUMNS($G8:K8)-1,DAY($E6)),"YYYYMM")</f>
        <v>202205</v>
      </c>
      <c r="BN8" s="8" t="str">
        <f>TEXT(DATE(YEAR($E6),MONTH($E6)+COLUMNS($G8:L8)-1,DAY($E6)),"YYYYMM")</f>
        <v>202206</v>
      </c>
      <c r="BO8" s="172" t="s">
        <v>128</v>
      </c>
      <c r="BP8" s="8" t="str">
        <f>TEXT(DATE(YEAR($E6),MONTH($E6)+COLUMNS($G8:M8)-1,DAY($E6)),"YYYYMM")</f>
        <v>202207</v>
      </c>
      <c r="BQ8" s="8" t="str">
        <f>TEXT(DATE(YEAR($E6),MONTH($E6)+COLUMNS($G8:N8)-1,DAY($E6)),"YYYYMM")</f>
        <v>202208</v>
      </c>
      <c r="BR8" s="8" t="str">
        <f>TEXT(DATE(YEAR($E6),MONTH($E6)+COLUMNS($G8:O8)-1,DAY($E6)),"YYYYMM")</f>
        <v>202209</v>
      </c>
      <c r="BS8" s="8" t="str">
        <f>TEXT(DATE(YEAR($E6),MONTH($E6)+COLUMNS($G8:P8)-1,DAY($E6)),"YYYYMM")</f>
        <v>202210</v>
      </c>
      <c r="BT8" s="8" t="str">
        <f>TEXT(DATE(YEAR($E6),MONTH($E6)+COLUMNS($G8:Q8)-1,DAY($E6)),"YYYYMM")</f>
        <v>202211</v>
      </c>
      <c r="BU8" s="8" t="str">
        <f>TEXT(DATE(YEAR($E6),MONTH($E6)+COLUMNS($G8:R8)-1,DAY($E6)),"YYYYMM")</f>
        <v>202212</v>
      </c>
      <c r="BV8" s="8" t="str">
        <f>TEXT(DATE(YEAR($E6),MONTH($E6)+COLUMNS($G8:S8)-1,DAY($E6)),"YYYYMM")</f>
        <v>202301</v>
      </c>
      <c r="BW8" s="8" t="str">
        <f>TEXT(DATE(YEAR($E6),MONTH($E6)+COLUMNS($G8:T8)-1,DAY($E6)),"YYYYMM")</f>
        <v>202302</v>
      </c>
      <c r="BX8" s="8" t="str">
        <f>TEXT(DATE(YEAR($E6),MONTH($E6)+COLUMNS($G8:U8)-1,DAY($E6)),"YYYYMM")</f>
        <v>202303</v>
      </c>
      <c r="BY8" s="8" t="str">
        <f>TEXT(DATE(YEAR($E6),MONTH($E6)+COLUMNS($G8:V8)-1,DAY($E6)),"YYYYMM")</f>
        <v>202304</v>
      </c>
      <c r="BZ8" s="8" t="str">
        <f>TEXT(DATE(YEAR($E6),MONTH($E6)+COLUMNS($G8:W8)-1,DAY($E6)),"YYYYMM")</f>
        <v>202305</v>
      </c>
      <c r="CA8" s="8" t="str">
        <f>TEXT(DATE(YEAR($E6),MONTH($E6)+COLUMNS($G8:X8)-1,DAY($E6)),"YYYYMM")</f>
        <v>202306</v>
      </c>
      <c r="CB8" s="8" t="str">
        <f>TEXT(DATE(YEAR($E6),MONTH($E6)+COLUMNS($G8:Y8)-1,DAY($E6)),"YYYYMM")</f>
        <v>202307</v>
      </c>
      <c r="CC8" s="8" t="str">
        <f>TEXT(DATE(YEAR($E6),MONTH($E6)+COLUMNS($G8:Z8)-1,DAY($E6)),"YYYYMM")</f>
        <v>202308</v>
      </c>
      <c r="CD8" s="8" t="str">
        <f>TEXT(DATE(YEAR($E6),MONTH($E6)+COLUMNS($G8:AA8)-1,DAY($E6)),"YYYYMM")</f>
        <v>202309</v>
      </c>
      <c r="CE8" s="8" t="str">
        <f>TEXT(DATE(YEAR($E6),MONTH($E6)+COLUMNS($G8:AB8)-1,DAY($E6)),"YYYYMM")</f>
        <v>202310</v>
      </c>
      <c r="CF8" s="8" t="str">
        <f>TEXT(DATE(YEAR($E6),MONTH($E6)+COLUMNS($G8:AC8)-1,DAY($E6)),"YYYYMM")</f>
        <v>202311</v>
      </c>
      <c r="CG8" s="9" t="str">
        <f>TEXT(DATE(YEAR($E6),MONTH($E6)+COLUMNS($G8:AD8)-1,DAY($E6)),"YYYYMM")</f>
        <v>202312</v>
      </c>
    </row>
    <row r="9" spans="1:85" x14ac:dyDescent="0.25">
      <c r="A9" s="42" t="s">
        <v>12</v>
      </c>
      <c r="B9" s="43" t="s">
        <v>5</v>
      </c>
      <c r="C9" s="44">
        <v>4.2699999999999996</v>
      </c>
      <c r="D9" s="45"/>
      <c r="E9" s="45"/>
      <c r="F9" s="45"/>
      <c r="G9" s="144"/>
      <c r="H9" s="77">
        <f>'PMPMs Jan22-Dec22'!H9*'PMPMs Jan22-Dec22'!$C9</f>
        <v>1705416.65</v>
      </c>
      <c r="I9" s="77">
        <f>'PMPMs Jan22-Dec22'!I9*'PMPMs Jan22-Dec22'!$C9</f>
        <v>1705941.8599999999</v>
      </c>
      <c r="J9" s="77">
        <f>'PMPMs Jan22-Dec22'!J9*'PMPMs Jan22-Dec22'!$C9</f>
        <v>1711830.19</v>
      </c>
      <c r="K9" s="77">
        <f>'PMPMs Jan22-Dec22'!K9*'PMPMs Jan22-Dec22'!$C9</f>
        <v>1715387.0999999999</v>
      </c>
      <c r="L9" s="77">
        <f>'PMPMs Jan22-Dec22'!L9*'PMPMs Jan22-Dec22'!$C9</f>
        <v>1714165.88</v>
      </c>
      <c r="M9" s="176">
        <f>'PMPMs Jan22-Dec22'!M9*'PMPMs Jan22-Dec22'!$C9</f>
        <v>-1714165.88</v>
      </c>
      <c r="N9" s="178">
        <f>'PMPMs Jan22-Dec22'!N9*'PMPMs Jan22-Dec22'!$C9</f>
        <v>0</v>
      </c>
      <c r="O9" s="178">
        <f>'PMPMs Jan22-Dec22'!O9*'PMPMs Jan22-Dec22'!$C9</f>
        <v>0</v>
      </c>
      <c r="P9" s="178">
        <f>'PMPMs Jan22-Dec22'!P9*'PMPMs Jan22-Dec22'!$C9</f>
        <v>0</v>
      </c>
      <c r="Q9" s="178">
        <f>'PMPMs Jan22-Dec22'!Q9*'PMPMs Jan22-Dec22'!$C9</f>
        <v>0</v>
      </c>
      <c r="R9" s="178">
        <f>'PMPMs Jan22-Dec22'!R9*'PMPMs Jan22-Dec22'!$C9</f>
        <v>0</v>
      </c>
      <c r="S9" s="179">
        <f>'PMPMs Jan22-Dec22'!S9*'PMPMs Jan22-Dec22'!$C9</f>
        <v>0</v>
      </c>
      <c r="T9" s="151"/>
      <c r="U9" s="144"/>
      <c r="V9" s="147"/>
      <c r="W9" s="77">
        <f>'PMPMs Jan22-Dec22'!W9*'PMPMs Jan22-Dec22'!$C9</f>
        <v>1715908.0399999998</v>
      </c>
      <c r="X9" s="77">
        <f>'PMPMs Jan22-Dec22'!X9*'PMPMs Jan22-Dec22'!$C9</f>
        <v>10867.15</v>
      </c>
      <c r="Y9" s="77">
        <f>'PMPMs Jan22-Dec22'!Y9*'PMPMs Jan22-Dec22'!$C9</f>
        <v>13228.46</v>
      </c>
      <c r="Z9" s="77">
        <f>'PMPMs Jan22-Dec22'!Z9*'PMPMs Jan22-Dec22'!$C9</f>
        <v>10397.449999999999</v>
      </c>
      <c r="AA9" s="77">
        <f>'PMPMs Jan22-Dec22'!AA9*'PMPMs Jan22-Dec22'!$C9</f>
        <v>-10683.539999999999</v>
      </c>
      <c r="AB9" s="77">
        <f>'PMPMs Jan22-Dec22'!AB9*'PMPMs Jan22-Dec22'!$C9</f>
        <v>-239.11999999999998</v>
      </c>
      <c r="AC9" s="77">
        <f>'PMPMs Jan22-Dec22'!AC9*'PMPMs Jan22-Dec22'!$C9</f>
        <v>-3434198.7399999998</v>
      </c>
      <c r="AD9" s="77">
        <f>'PMPMs Jan22-Dec22'!AD9*'PMPMs Jan22-Dec22'!$C9</f>
        <v>-3441308.2899999996</v>
      </c>
      <c r="AE9" s="77">
        <f>'PMPMs Jan22-Dec22'!AE9*'PMPMs Jan22-Dec22'!$C9</f>
        <v>-1723863.0499999998</v>
      </c>
      <c r="AF9" s="176">
        <f>'PMPMs Jan22-Dec22'!AF9*'PMPMs Jan22-Dec22'!$C9</f>
        <v>-140.91</v>
      </c>
      <c r="AG9" s="77">
        <f>'PMPMs Jan22-Dec22'!AG9*'PMPMs Jan22-Dec22'!$C9</f>
        <v>-2809.66</v>
      </c>
      <c r="AH9" s="77">
        <f>'PMPMs Jan22-Dec22'!AH9*'PMPMs Jan22-Dec22'!$C9</f>
        <v>-29.889999999999997</v>
      </c>
      <c r="AI9" s="77">
        <f>'PMPMs Jan22-Dec22'!AI9*'PMPMs Jan22-Dec22'!$C9</f>
        <v>-666.11999999999989</v>
      </c>
      <c r="AJ9" s="77">
        <f>'PMPMs Jan22-Dec22'!AJ9*'PMPMs Jan22-Dec22'!$C9</f>
        <v>-166.52999999999997</v>
      </c>
      <c r="AK9" s="77">
        <f>'PMPMs Jan22-Dec22'!AK9*'PMPMs Jan22-Dec22'!$C9</f>
        <v>-11921.839999999998</v>
      </c>
      <c r="AL9" s="77">
        <f>'PMPMs Jan22-Dec22'!AL9*'PMPMs Jan22-Dec22'!$C9</f>
        <v>-12425.699999999999</v>
      </c>
      <c r="AM9" s="77">
        <f>'PMPMs Jan22-Dec22'!AM9*'PMPMs Jan22-Dec22'!$C9</f>
        <v>-277.54999999999995</v>
      </c>
      <c r="AN9" s="77">
        <f>'PMPMs Jan22-Dec22'!AN9*'PMPMs Jan22-Dec22'!$C9</f>
        <v>0</v>
      </c>
      <c r="AO9" s="77">
        <f>'PMPMs Jan22-Dec22'!AO9*'PMPMs Jan22-Dec22'!$C9</f>
        <v>0</v>
      </c>
      <c r="AP9" s="77">
        <f>'PMPMs Jan22-Dec22'!AP9*'PMPMs Jan22-Dec22'!$C9</f>
        <v>0</v>
      </c>
      <c r="AQ9" s="77">
        <f>'PMPMs Jan22-Dec22'!AQ9*'PMPMs Jan22-Dec22'!$C9</f>
        <v>0</v>
      </c>
      <c r="AR9" s="77">
        <f>'PMPMs Jan22-Dec22'!AR9*'PMPMs Jan22-Dec22'!$C9</f>
        <v>0</v>
      </c>
      <c r="AS9" s="78">
        <f>'PMPMs Jan22-Dec22'!AS9*'PMPMs Jan22-Dec22'!$C9</f>
        <v>0</v>
      </c>
      <c r="AU9" s="144"/>
      <c r="AV9" s="77">
        <f>'PMPMs Jan22-Dec22'!AV9*'PMPMs Jan22-Dec22'!$C9</f>
        <v>1690595.4799999997</v>
      </c>
      <c r="AW9" s="77">
        <f>'PMPMs Jan22-Dec22'!AW9*'PMPMs Jan22-Dec22'!$C9</f>
        <v>1691137.7699999998</v>
      </c>
      <c r="AX9" s="77">
        <f>'PMPMs Jan22-Dec22'!AX9*'PMPMs Jan22-Dec22'!$C9</f>
        <v>1699468.5399999998</v>
      </c>
      <c r="AY9" s="77">
        <f>'PMPMs Jan22-Dec22'!AY9*'PMPMs Jan22-Dec22'!$C9</f>
        <v>1705109.2099999997</v>
      </c>
      <c r="AZ9" s="77">
        <f>'PMPMs Jan22-Dec22'!AZ9*'PMPMs Jan22-Dec22'!$C9</f>
        <v>1705288.5499999998</v>
      </c>
      <c r="BA9" s="77">
        <f>'PMPMs Jan22-Dec22'!BA9*'PMPMs Jan22-Dec22'!$C9</f>
        <v>-1705288.5499999998</v>
      </c>
      <c r="BB9" s="178">
        <f>'PMPMs Jan22-Dec22'!BB9*'PMPMs Jan22-Dec22'!$C9</f>
        <v>0</v>
      </c>
      <c r="BC9" s="178">
        <f>'PMPMs Jan22-Dec22'!BC9*'PMPMs Jan22-Dec22'!$C9</f>
        <v>0</v>
      </c>
      <c r="BD9" s="178">
        <f>'PMPMs Jan22-Dec22'!BD9*'PMPMs Jan22-Dec22'!$C9</f>
        <v>0</v>
      </c>
      <c r="BE9" s="178">
        <f>'PMPMs Jan22-Dec22'!BE9*'PMPMs Jan22-Dec22'!$C9</f>
        <v>0</v>
      </c>
      <c r="BF9" s="178">
        <f>'PMPMs Jan22-Dec22'!BF9*'PMPMs Jan22-Dec22'!$C9</f>
        <v>0</v>
      </c>
      <c r="BG9" s="179">
        <f>'PMPMs Jan22-Dec22'!BG9*'PMPMs Jan22-Dec22'!$C9</f>
        <v>0</v>
      </c>
      <c r="BH9" s="151"/>
      <c r="BI9" s="144"/>
      <c r="BJ9" s="147"/>
      <c r="BK9" s="77">
        <f>'PMPMs Jan22-Dec22'!BK9*'PMPMs Jan22-Dec22'!$C9</f>
        <v>1702389.2199999997</v>
      </c>
      <c r="BL9" s="77">
        <f>'PMPMs Jan22-Dec22'!BL9*'PMPMs Jan22-Dec22'!$C9</f>
        <v>13804.909999999998</v>
      </c>
      <c r="BM9" s="77">
        <f>'PMPMs Jan22-Dec22'!BM9*'PMPMs Jan22-Dec22'!$C9</f>
        <v>17571.05</v>
      </c>
      <c r="BN9" s="77">
        <f>'PMPMs Jan22-Dec22'!BN9*'PMPMs Jan22-Dec22'!$C9</f>
        <v>13723.779999999999</v>
      </c>
      <c r="BO9" s="77">
        <f>'PMPMs Jan22-Dec22'!BO9*'PMPMs Jan22-Dec22'!$C9</f>
        <v>-13903.119999999999</v>
      </c>
      <c r="BP9" s="77">
        <f>'PMPMs Jan22-Dec22'!BP9*'PMPMs Jan22-Dec22'!$C9</f>
        <v>-213.49999999999997</v>
      </c>
      <c r="BQ9" s="77">
        <f>'PMPMs Jan22-Dec22'!BQ9*'PMPMs Jan22-Dec22'!$C9</f>
        <v>-3409966.4899999998</v>
      </c>
      <c r="BR9" s="77">
        <f>'PMPMs Jan22-Dec22'!BR9*'PMPMs Jan22-Dec22'!$C9</f>
        <v>-3421247.8299999996</v>
      </c>
      <c r="BS9" s="77">
        <f>'PMPMs Jan22-Dec22'!BS9*'PMPMs Jan22-Dec22'!$C9</f>
        <v>-1716031.8699999999</v>
      </c>
      <c r="BT9" s="77">
        <f>'PMPMs Jan22-Dec22'!BT9*'PMPMs Jan22-Dec22'!$C9</f>
        <v>-209.23</v>
      </c>
      <c r="BU9" s="77">
        <f>'PMPMs Jan22-Dec22'!BU9*'PMPMs Jan22-Dec22'!$C9</f>
        <v>-4047.9599999999996</v>
      </c>
      <c r="BV9" s="77">
        <f>'PMPMs Jan22-Dec22'!BV9*'PMPMs Jan22-Dec22'!$C9</f>
        <v>-81.13</v>
      </c>
      <c r="BW9" s="77">
        <f>'PMPMs Jan22-Dec22'!BW9*'PMPMs Jan22-Dec22'!$C9</f>
        <v>-819.83999999999992</v>
      </c>
      <c r="BX9" s="77">
        <f>'PMPMs Jan22-Dec22'!BX9*'PMPMs Jan22-Dec22'!$C9</f>
        <v>-269.01</v>
      </c>
      <c r="BY9" s="77">
        <f>'PMPMs Jan22-Dec22'!BY9*'PMPMs Jan22-Dec22'!$C9</f>
        <v>-12980.8</v>
      </c>
      <c r="BZ9" s="77">
        <f>'PMPMs Jan22-Dec22'!BZ9*'PMPMs Jan22-Dec22'!$C9</f>
        <v>-13296.779999999999</v>
      </c>
      <c r="CA9" s="77">
        <f>'PMPMs Jan22-Dec22'!CA9*'PMPMs Jan22-Dec22'!$C9</f>
        <v>-269.01</v>
      </c>
      <c r="CB9" s="77">
        <f>'PMPMs Jan22-Dec22'!CB9*'PMPMs Jan22-Dec22'!$C9</f>
        <v>0</v>
      </c>
      <c r="CC9" s="77">
        <f>'PMPMs Jan22-Dec22'!CC9*'PMPMs Jan22-Dec22'!$C9</f>
        <v>0</v>
      </c>
      <c r="CD9" s="77">
        <f>'PMPMs Jan22-Dec22'!CD9*'PMPMs Jan22-Dec22'!$C9</f>
        <v>0</v>
      </c>
      <c r="CE9" s="77">
        <f>'PMPMs Jan22-Dec22'!CE9*'PMPMs Jan22-Dec22'!$C9</f>
        <v>0</v>
      </c>
      <c r="CF9" s="77">
        <f>'PMPMs Jan22-Dec22'!CF9*'PMPMs Jan22-Dec22'!$C9</f>
        <v>0</v>
      </c>
      <c r="CG9" s="77">
        <f>'PMPMs Jan22-Dec22'!CG9*'PMPMs Jan22-Dec22'!$C9</f>
        <v>0</v>
      </c>
    </row>
    <row r="10" spans="1:85" x14ac:dyDescent="0.25">
      <c r="A10" s="50" t="s">
        <v>11</v>
      </c>
      <c r="B10" s="51" t="s">
        <v>6</v>
      </c>
      <c r="C10" s="52">
        <v>0.35</v>
      </c>
      <c r="D10" s="45"/>
      <c r="E10" s="45"/>
      <c r="F10" s="45"/>
      <c r="G10" s="145"/>
      <c r="H10" s="77">
        <f>'PMPMs Jan22-Dec22'!H10*'PMPMs Jan22-Dec22'!$C10</f>
        <v>51110.149999999994</v>
      </c>
      <c r="I10" s="77">
        <f>'PMPMs Jan22-Dec22'!I10*'PMPMs Jan22-Dec22'!$C10</f>
        <v>51012.5</v>
      </c>
      <c r="J10" s="77">
        <f>'PMPMs Jan22-Dec22'!J10*'PMPMs Jan22-Dec22'!$C10</f>
        <v>51225.299999999996</v>
      </c>
      <c r="K10" s="77">
        <f>'PMPMs Jan22-Dec22'!K10*'PMPMs Jan22-Dec22'!$C10</f>
        <v>51289</v>
      </c>
      <c r="L10" s="77">
        <f>'PMPMs Jan22-Dec22'!L10*'PMPMs Jan22-Dec22'!$C10</f>
        <v>51288.299999999996</v>
      </c>
      <c r="M10" s="176">
        <f>'PMPMs Jan22-Dec22'!M10*'PMPMs Jan22-Dec22'!$C10</f>
        <v>-51288.299999999996</v>
      </c>
      <c r="N10" s="148">
        <f>'PMPMs Jan22-Dec22'!N10*'PMPMs Jan22-Dec22'!$C10</f>
        <v>0</v>
      </c>
      <c r="O10" s="148">
        <f>'PMPMs Jan22-Dec22'!O10*'PMPMs Jan22-Dec22'!$C10</f>
        <v>0</v>
      </c>
      <c r="P10" s="148">
        <f>'PMPMs Jan22-Dec22'!P10*'PMPMs Jan22-Dec22'!$C10</f>
        <v>0</v>
      </c>
      <c r="Q10" s="148">
        <f>'PMPMs Jan22-Dec22'!Q10*'PMPMs Jan22-Dec22'!$C10</f>
        <v>0</v>
      </c>
      <c r="R10" s="148">
        <f>'PMPMs Jan22-Dec22'!R10*'PMPMs Jan22-Dec22'!$C10</f>
        <v>0</v>
      </c>
      <c r="S10" s="180">
        <f>'PMPMs Jan22-Dec22'!S10*'PMPMs Jan22-Dec22'!$C10</f>
        <v>0</v>
      </c>
      <c r="T10" s="151"/>
      <c r="U10" s="145"/>
      <c r="V10" s="148"/>
      <c r="W10" s="77">
        <f>'PMPMs Jan22-Dec22'!W10*'PMPMs Jan22-Dec22'!$C10</f>
        <v>51518.6</v>
      </c>
      <c r="X10" s="77">
        <f>'PMPMs Jan22-Dec22'!X10*'PMPMs Jan22-Dec22'!$C10</f>
        <v>982.44999999999993</v>
      </c>
      <c r="Y10" s="77">
        <f>'PMPMs Jan22-Dec22'!Y10*'PMPMs Jan22-Dec22'!$C10</f>
        <v>752.15</v>
      </c>
      <c r="Z10" s="77">
        <f>'PMPMs Jan22-Dec22'!Z10*'PMPMs Jan22-Dec22'!$C10</f>
        <v>581</v>
      </c>
      <c r="AA10" s="77">
        <f>'PMPMs Jan22-Dec22'!AA10*'PMPMs Jan22-Dec22'!$C10</f>
        <v>-669.55</v>
      </c>
      <c r="AB10" s="77">
        <f>'PMPMs Jan22-Dec22'!AB10*'PMPMs Jan22-Dec22'!$C10</f>
        <v>-108.5</v>
      </c>
      <c r="AC10" s="77">
        <f>'PMPMs Jan22-Dec22'!AC10*'PMPMs Jan22-Dec22'!$C10</f>
        <v>-103932.5</v>
      </c>
      <c r="AD10" s="77">
        <f>'PMPMs Jan22-Dec22'!AD10*'PMPMs Jan22-Dec22'!$C10</f>
        <v>-103545.75</v>
      </c>
      <c r="AE10" s="77">
        <f>'PMPMs Jan22-Dec22'!AE10*'PMPMs Jan22-Dec22'!$C10</f>
        <v>-51743.299999999996</v>
      </c>
      <c r="AF10" s="176">
        <f>'PMPMs Jan22-Dec22'!AF10*'PMPMs Jan22-Dec22'!$C10</f>
        <v>-214.54999999999998</v>
      </c>
      <c r="AG10" s="77">
        <f>'PMPMs Jan22-Dec22'!AG10*'PMPMs Jan22-Dec22'!$C10</f>
        <v>-16.099999999999998</v>
      </c>
      <c r="AH10" s="77">
        <f>'PMPMs Jan22-Dec22'!AH10*'PMPMs Jan22-Dec22'!$C10</f>
        <v>-9.1</v>
      </c>
      <c r="AI10" s="77">
        <f>'PMPMs Jan22-Dec22'!AI10*'PMPMs Jan22-Dec22'!$C10</f>
        <v>-16.45</v>
      </c>
      <c r="AJ10" s="77">
        <f>'PMPMs Jan22-Dec22'!AJ10*'PMPMs Jan22-Dec22'!$C10</f>
        <v>-1951.9499999999998</v>
      </c>
      <c r="AK10" s="77">
        <f>'PMPMs Jan22-Dec22'!AK10*'PMPMs Jan22-Dec22'!$C10</f>
        <v>-27.299999999999997</v>
      </c>
      <c r="AL10" s="77">
        <f>'PMPMs Jan22-Dec22'!AL10*'PMPMs Jan22-Dec22'!$C10</f>
        <v>-15.049999999999999</v>
      </c>
      <c r="AM10" s="77">
        <f>'PMPMs Jan22-Dec22'!AM10*'PMPMs Jan22-Dec22'!$C10</f>
        <v>-15.399999999999999</v>
      </c>
      <c r="AN10" s="77">
        <f>'PMPMs Jan22-Dec22'!AN10*'PMPMs Jan22-Dec22'!$C10</f>
        <v>0</v>
      </c>
      <c r="AO10" s="77">
        <f>'PMPMs Jan22-Dec22'!AO10*'PMPMs Jan22-Dec22'!$C10</f>
        <v>0</v>
      </c>
      <c r="AP10" s="77">
        <f>'PMPMs Jan22-Dec22'!AP10*'PMPMs Jan22-Dec22'!$C10</f>
        <v>0</v>
      </c>
      <c r="AQ10" s="77">
        <f>'PMPMs Jan22-Dec22'!AQ10*'PMPMs Jan22-Dec22'!$C10</f>
        <v>0</v>
      </c>
      <c r="AR10" s="77">
        <f>'PMPMs Jan22-Dec22'!AR10*'PMPMs Jan22-Dec22'!$C10</f>
        <v>0</v>
      </c>
      <c r="AS10" s="78">
        <f>'PMPMs Jan22-Dec22'!AS10*'PMPMs Jan22-Dec22'!$C10</f>
        <v>0</v>
      </c>
      <c r="AU10" s="145"/>
      <c r="AV10" s="77">
        <f>'PMPMs Jan22-Dec22'!AV10*'PMPMs Jan22-Dec22'!$C10</f>
        <v>51269.049999999996</v>
      </c>
      <c r="AW10" s="77">
        <f>'PMPMs Jan22-Dec22'!AW10*'PMPMs Jan22-Dec22'!$C10</f>
        <v>51206.75</v>
      </c>
      <c r="AX10" s="77">
        <f>'PMPMs Jan22-Dec22'!AX10*'PMPMs Jan22-Dec22'!$C10</f>
        <v>51574.25</v>
      </c>
      <c r="AY10" s="77">
        <f>'PMPMs Jan22-Dec22'!AY10*'PMPMs Jan22-Dec22'!$C10</f>
        <v>51803.149999999994</v>
      </c>
      <c r="AZ10" s="77">
        <f>'PMPMs Jan22-Dec22'!AZ10*'PMPMs Jan22-Dec22'!$C10</f>
        <v>51853.2</v>
      </c>
      <c r="BA10" s="77">
        <f>'PMPMs Jan22-Dec22'!BA10*'PMPMs Jan22-Dec22'!$C10</f>
        <v>-51853.2</v>
      </c>
      <c r="BB10" s="148">
        <f>'PMPMs Jan22-Dec22'!BB10*'PMPMs Jan22-Dec22'!$C10</f>
        <v>0</v>
      </c>
      <c r="BC10" s="148">
        <f>'PMPMs Jan22-Dec22'!BC10*'PMPMs Jan22-Dec22'!$C10</f>
        <v>0</v>
      </c>
      <c r="BD10" s="148">
        <f>'PMPMs Jan22-Dec22'!BD10*'PMPMs Jan22-Dec22'!$C10</f>
        <v>0</v>
      </c>
      <c r="BE10" s="148">
        <f>'PMPMs Jan22-Dec22'!BE10*'PMPMs Jan22-Dec22'!$C10</f>
        <v>0</v>
      </c>
      <c r="BF10" s="148">
        <f>'PMPMs Jan22-Dec22'!BF10*'PMPMs Jan22-Dec22'!$C10</f>
        <v>0</v>
      </c>
      <c r="BG10" s="180">
        <f>'PMPMs Jan22-Dec22'!BG10*'PMPMs Jan22-Dec22'!$C10</f>
        <v>0</v>
      </c>
      <c r="BH10" s="151"/>
      <c r="BI10" s="145"/>
      <c r="BJ10" s="148"/>
      <c r="BK10" s="77">
        <f>'PMPMs Jan22-Dec22'!BK10*'PMPMs Jan22-Dec22'!$C10</f>
        <v>51740.5</v>
      </c>
      <c r="BL10" s="77">
        <f>'PMPMs Jan22-Dec22'!BL10*'PMPMs Jan22-Dec22'!$C10</f>
        <v>1084.3</v>
      </c>
      <c r="BM10" s="77">
        <f>'PMPMs Jan22-Dec22'!BM10*'PMPMs Jan22-Dec22'!$C10</f>
        <v>904.4</v>
      </c>
      <c r="BN10" s="77">
        <f>'PMPMs Jan22-Dec22'!BN10*'PMPMs Jan22-Dec22'!$C10</f>
        <v>749</v>
      </c>
      <c r="BO10" s="77">
        <f>'PMPMs Jan22-Dec22'!BO10*'PMPMs Jan22-Dec22'!$C10</f>
        <v>-844.9</v>
      </c>
      <c r="BP10" s="77">
        <f>'PMPMs Jan22-Dec22'!BP10*'PMPMs Jan22-Dec22'!$C10</f>
        <v>-139.29999999999998</v>
      </c>
      <c r="BQ10" s="77">
        <f>'PMPMs Jan22-Dec22'!BQ10*'PMPMs Jan22-Dec22'!$C10</f>
        <v>-104433.7</v>
      </c>
      <c r="BR10" s="77">
        <f>'PMPMs Jan22-Dec22'!BR10*'PMPMs Jan22-Dec22'!$C10</f>
        <v>-104379.45</v>
      </c>
      <c r="BS10" s="77">
        <f>'PMPMs Jan22-Dec22'!BS10*'PMPMs Jan22-Dec22'!$C10</f>
        <v>-52359.299999999996</v>
      </c>
      <c r="BT10" s="77">
        <f>'PMPMs Jan22-Dec22'!BT10*'PMPMs Jan22-Dec22'!$C10</f>
        <v>-277.89999999999998</v>
      </c>
      <c r="BU10" s="77">
        <f>'PMPMs Jan22-Dec22'!BU10*'PMPMs Jan22-Dec22'!$C10</f>
        <v>-23.45</v>
      </c>
      <c r="BV10" s="77">
        <f>'PMPMs Jan22-Dec22'!BV10*'PMPMs Jan22-Dec22'!$C10</f>
        <v>-10.85</v>
      </c>
      <c r="BW10" s="77">
        <f>'PMPMs Jan22-Dec22'!BW10*'PMPMs Jan22-Dec22'!$C10</f>
        <v>-17.5</v>
      </c>
      <c r="BX10" s="77">
        <f>'PMPMs Jan22-Dec22'!BX10*'PMPMs Jan22-Dec22'!$C10</f>
        <v>-1798.6499999999999</v>
      </c>
      <c r="BY10" s="77">
        <f>'PMPMs Jan22-Dec22'!BY10*'PMPMs Jan22-Dec22'!$C10</f>
        <v>-41.65</v>
      </c>
      <c r="BZ10" s="77">
        <f>'PMPMs Jan22-Dec22'!BZ10*'PMPMs Jan22-Dec22'!$C10</f>
        <v>-8.75</v>
      </c>
      <c r="CA10" s="77">
        <f>'PMPMs Jan22-Dec22'!CA10*'PMPMs Jan22-Dec22'!$C10</f>
        <v>-22.049999999999997</v>
      </c>
      <c r="CB10" s="77">
        <f>'PMPMs Jan22-Dec22'!CB10*'PMPMs Jan22-Dec22'!$C10</f>
        <v>0</v>
      </c>
      <c r="CC10" s="77">
        <f>'PMPMs Jan22-Dec22'!CC10*'PMPMs Jan22-Dec22'!$C10</f>
        <v>0</v>
      </c>
      <c r="CD10" s="77">
        <f>'PMPMs Jan22-Dec22'!CD10*'PMPMs Jan22-Dec22'!$C10</f>
        <v>0</v>
      </c>
      <c r="CE10" s="77">
        <f>'PMPMs Jan22-Dec22'!CE10*'PMPMs Jan22-Dec22'!$C10</f>
        <v>0</v>
      </c>
      <c r="CF10" s="77">
        <f>'PMPMs Jan22-Dec22'!CF10*'PMPMs Jan22-Dec22'!$C10</f>
        <v>0</v>
      </c>
      <c r="CG10" s="77">
        <f>'PMPMs Jan22-Dec22'!CG10*'PMPMs Jan22-Dec22'!$C10</f>
        <v>0</v>
      </c>
    </row>
    <row r="11" spans="1:85" x14ac:dyDescent="0.25">
      <c r="A11" s="50" t="s">
        <v>13</v>
      </c>
      <c r="B11" s="51" t="s">
        <v>7</v>
      </c>
      <c r="C11" s="52">
        <v>5.4</v>
      </c>
      <c r="D11" s="45"/>
      <c r="E11" s="45"/>
      <c r="F11" s="45"/>
      <c r="G11" s="145"/>
      <c r="H11" s="77">
        <f>'PMPMs Jan22-Dec22'!H11*'PMPMs Jan22-Dec22'!$C11</f>
        <v>5130</v>
      </c>
      <c r="I11" s="77">
        <f>'PMPMs Jan22-Dec22'!I11*'PMPMs Jan22-Dec22'!$C11</f>
        <v>5130</v>
      </c>
      <c r="J11" s="77">
        <f>'PMPMs Jan22-Dec22'!J11*'PMPMs Jan22-Dec22'!$C11</f>
        <v>5032.8</v>
      </c>
      <c r="K11" s="77">
        <f>'PMPMs Jan22-Dec22'!K11*'PMPMs Jan22-Dec22'!$C11</f>
        <v>4892.4000000000005</v>
      </c>
      <c r="L11" s="77">
        <f>'PMPMs Jan22-Dec22'!L11*'PMPMs Jan22-Dec22'!$C11</f>
        <v>4881.6000000000004</v>
      </c>
      <c r="M11" s="176">
        <f>'PMPMs Jan22-Dec22'!M11*'PMPMs Jan22-Dec22'!$C11</f>
        <v>-4881.6000000000004</v>
      </c>
      <c r="N11" s="148">
        <f>'PMPMs Jan22-Dec22'!N11*'PMPMs Jan22-Dec22'!$C11</f>
        <v>0</v>
      </c>
      <c r="O11" s="148">
        <f>'PMPMs Jan22-Dec22'!O11*'PMPMs Jan22-Dec22'!$C11</f>
        <v>0</v>
      </c>
      <c r="P11" s="148">
        <f>'PMPMs Jan22-Dec22'!P11*'PMPMs Jan22-Dec22'!$C11</f>
        <v>0</v>
      </c>
      <c r="Q11" s="148">
        <f>'PMPMs Jan22-Dec22'!Q11*'PMPMs Jan22-Dec22'!$C11</f>
        <v>0</v>
      </c>
      <c r="R11" s="148">
        <f>'PMPMs Jan22-Dec22'!R11*'PMPMs Jan22-Dec22'!$C11</f>
        <v>0</v>
      </c>
      <c r="S11" s="180">
        <f>'PMPMs Jan22-Dec22'!S11*'PMPMs Jan22-Dec22'!$C11</f>
        <v>0</v>
      </c>
      <c r="T11" s="151"/>
      <c r="U11" s="145"/>
      <c r="V11" s="148"/>
      <c r="W11" s="77">
        <f>'PMPMs Jan22-Dec22'!W11*'PMPMs Jan22-Dec22'!$C11</f>
        <v>5119.2000000000007</v>
      </c>
      <c r="X11" s="77">
        <f>'PMPMs Jan22-Dec22'!X11*'PMPMs Jan22-Dec22'!$C11</f>
        <v>10.8</v>
      </c>
      <c r="Y11" s="77">
        <f>'PMPMs Jan22-Dec22'!Y11*'PMPMs Jan22-Dec22'!$C11</f>
        <v>5.4</v>
      </c>
      <c r="Z11" s="77">
        <f>'PMPMs Jan22-Dec22'!Z11*'PMPMs Jan22-Dec22'!$C11</f>
        <v>5.4</v>
      </c>
      <c r="AA11" s="77">
        <f>'PMPMs Jan22-Dec22'!AA11*'PMPMs Jan22-Dec22'!$C11</f>
        <v>-5.4</v>
      </c>
      <c r="AB11" s="77">
        <f>'PMPMs Jan22-Dec22'!AB11*'PMPMs Jan22-Dec22'!$C11</f>
        <v>0</v>
      </c>
      <c r="AC11" s="77">
        <f>'PMPMs Jan22-Dec22'!AC11*'PMPMs Jan22-Dec22'!$C11</f>
        <v>-10265.400000000001</v>
      </c>
      <c r="AD11" s="77">
        <f>'PMPMs Jan22-Dec22'!AD11*'PMPMs Jan22-Dec22'!$C11</f>
        <v>-10189.800000000001</v>
      </c>
      <c r="AE11" s="77">
        <f>'PMPMs Jan22-Dec22'!AE11*'PMPMs Jan22-Dec22'!$C11</f>
        <v>-4914</v>
      </c>
      <c r="AF11" s="176">
        <f>'PMPMs Jan22-Dec22'!AF11*'PMPMs Jan22-Dec22'!$C11</f>
        <v>0</v>
      </c>
      <c r="AG11" s="77">
        <f>'PMPMs Jan22-Dec22'!AG11*'PMPMs Jan22-Dec22'!$C11</f>
        <v>0</v>
      </c>
      <c r="AH11" s="77">
        <f>'PMPMs Jan22-Dec22'!AH11*'PMPMs Jan22-Dec22'!$C11</f>
        <v>0</v>
      </c>
      <c r="AI11" s="77">
        <f>'PMPMs Jan22-Dec22'!AI11*'PMPMs Jan22-Dec22'!$C11</f>
        <v>0</v>
      </c>
      <c r="AJ11" s="77">
        <f>'PMPMs Jan22-Dec22'!AJ11*'PMPMs Jan22-Dec22'!$C11</f>
        <v>0</v>
      </c>
      <c r="AK11" s="77">
        <f>'PMPMs Jan22-Dec22'!AK11*'PMPMs Jan22-Dec22'!$C11</f>
        <v>0</v>
      </c>
      <c r="AL11" s="77">
        <f>'PMPMs Jan22-Dec22'!AL11*'PMPMs Jan22-Dec22'!$C11</f>
        <v>0</v>
      </c>
      <c r="AM11" s="77">
        <f>'PMPMs Jan22-Dec22'!AM11*'PMPMs Jan22-Dec22'!$C11</f>
        <v>0</v>
      </c>
      <c r="AN11" s="77">
        <f>'PMPMs Jan22-Dec22'!AN11*'PMPMs Jan22-Dec22'!$C11</f>
        <v>0</v>
      </c>
      <c r="AO11" s="77">
        <f>'PMPMs Jan22-Dec22'!AO11*'PMPMs Jan22-Dec22'!$C11</f>
        <v>0</v>
      </c>
      <c r="AP11" s="77">
        <f>'PMPMs Jan22-Dec22'!AP11*'PMPMs Jan22-Dec22'!$C11</f>
        <v>0</v>
      </c>
      <c r="AQ11" s="77">
        <f>'PMPMs Jan22-Dec22'!AQ11*'PMPMs Jan22-Dec22'!$C11</f>
        <v>0</v>
      </c>
      <c r="AR11" s="77">
        <f>'PMPMs Jan22-Dec22'!AR11*'PMPMs Jan22-Dec22'!$C11</f>
        <v>0</v>
      </c>
      <c r="AS11" s="78">
        <f>'PMPMs Jan22-Dec22'!AS11*'PMPMs Jan22-Dec22'!$C11</f>
        <v>0</v>
      </c>
      <c r="AU11" s="145"/>
      <c r="AV11" s="77">
        <f>'PMPMs Jan22-Dec22'!AV11*'PMPMs Jan22-Dec22'!$C11</f>
        <v>4978.8</v>
      </c>
      <c r="AW11" s="77">
        <f>'PMPMs Jan22-Dec22'!AW11*'PMPMs Jan22-Dec22'!$C11</f>
        <v>4962.6000000000004</v>
      </c>
      <c r="AX11" s="77">
        <f>'PMPMs Jan22-Dec22'!AX11*'PMPMs Jan22-Dec22'!$C11</f>
        <v>4887</v>
      </c>
      <c r="AY11" s="77">
        <f>'PMPMs Jan22-Dec22'!AY11*'PMPMs Jan22-Dec22'!$C11</f>
        <v>4849.2000000000007</v>
      </c>
      <c r="AZ11" s="77">
        <f>'PMPMs Jan22-Dec22'!AZ11*'PMPMs Jan22-Dec22'!$C11</f>
        <v>4746.6000000000004</v>
      </c>
      <c r="BA11" s="77">
        <f>'PMPMs Jan22-Dec22'!BA11*'PMPMs Jan22-Dec22'!$C11</f>
        <v>-4746.6000000000004</v>
      </c>
      <c r="BB11" s="148">
        <f>'PMPMs Jan22-Dec22'!BB11*'PMPMs Jan22-Dec22'!$C11</f>
        <v>0</v>
      </c>
      <c r="BC11" s="148">
        <f>'PMPMs Jan22-Dec22'!BC11*'PMPMs Jan22-Dec22'!$C11</f>
        <v>0</v>
      </c>
      <c r="BD11" s="148">
        <f>'PMPMs Jan22-Dec22'!BD11*'PMPMs Jan22-Dec22'!$C11</f>
        <v>0</v>
      </c>
      <c r="BE11" s="148">
        <f>'PMPMs Jan22-Dec22'!BE11*'PMPMs Jan22-Dec22'!$C11</f>
        <v>0</v>
      </c>
      <c r="BF11" s="148">
        <f>'PMPMs Jan22-Dec22'!BF11*'PMPMs Jan22-Dec22'!$C11</f>
        <v>0</v>
      </c>
      <c r="BG11" s="180">
        <f>'PMPMs Jan22-Dec22'!BG11*'PMPMs Jan22-Dec22'!$C11</f>
        <v>0</v>
      </c>
      <c r="BH11" s="151"/>
      <c r="BI11" s="145"/>
      <c r="BJ11" s="148"/>
      <c r="BK11" s="77">
        <f>'PMPMs Jan22-Dec22'!BK11*'PMPMs Jan22-Dec22'!$C11</f>
        <v>5011.2000000000007</v>
      </c>
      <c r="BL11" s="77">
        <f>'PMPMs Jan22-Dec22'!BL11*'PMPMs Jan22-Dec22'!$C11</f>
        <v>0</v>
      </c>
      <c r="BM11" s="77">
        <f>'PMPMs Jan22-Dec22'!BM11*'PMPMs Jan22-Dec22'!$C11</f>
        <v>0</v>
      </c>
      <c r="BN11" s="77">
        <f>'PMPMs Jan22-Dec22'!BN11*'PMPMs Jan22-Dec22'!$C11</f>
        <v>0</v>
      </c>
      <c r="BO11" s="77">
        <f>'PMPMs Jan22-Dec22'!BO11*'PMPMs Jan22-Dec22'!$C11</f>
        <v>0</v>
      </c>
      <c r="BP11" s="77">
        <f>'PMPMs Jan22-Dec22'!BP11*'PMPMs Jan22-Dec22'!$C11</f>
        <v>0</v>
      </c>
      <c r="BQ11" s="77">
        <f>'PMPMs Jan22-Dec22'!BQ11*'PMPMs Jan22-Dec22'!$C11</f>
        <v>-9990</v>
      </c>
      <c r="BR11" s="77">
        <f>'PMPMs Jan22-Dec22'!BR11*'PMPMs Jan22-Dec22'!$C11</f>
        <v>-9849.6</v>
      </c>
      <c r="BS11" s="77">
        <f>'PMPMs Jan22-Dec22'!BS11*'PMPMs Jan22-Dec22'!$C11</f>
        <v>-4849.2000000000007</v>
      </c>
      <c r="BT11" s="77">
        <f>'PMPMs Jan22-Dec22'!BT11*'PMPMs Jan22-Dec22'!$C11</f>
        <v>0</v>
      </c>
      <c r="BU11" s="77">
        <f>'PMPMs Jan22-Dec22'!BU11*'PMPMs Jan22-Dec22'!$C11</f>
        <v>0</v>
      </c>
      <c r="BV11" s="77">
        <f>'PMPMs Jan22-Dec22'!BV11*'PMPMs Jan22-Dec22'!$C11</f>
        <v>0</v>
      </c>
      <c r="BW11" s="77">
        <f>'PMPMs Jan22-Dec22'!BW11*'PMPMs Jan22-Dec22'!$C11</f>
        <v>0</v>
      </c>
      <c r="BX11" s="77">
        <f>'PMPMs Jan22-Dec22'!BX11*'PMPMs Jan22-Dec22'!$C11</f>
        <v>0</v>
      </c>
      <c r="BY11" s="77">
        <f>'PMPMs Jan22-Dec22'!BY11*'PMPMs Jan22-Dec22'!$C11</f>
        <v>0</v>
      </c>
      <c r="BZ11" s="77">
        <f>'PMPMs Jan22-Dec22'!BZ11*'PMPMs Jan22-Dec22'!$C11</f>
        <v>0</v>
      </c>
      <c r="CA11" s="77">
        <f>'PMPMs Jan22-Dec22'!CA11*'PMPMs Jan22-Dec22'!$C11</f>
        <v>0</v>
      </c>
      <c r="CB11" s="77">
        <f>'PMPMs Jan22-Dec22'!CB11*'PMPMs Jan22-Dec22'!$C11</f>
        <v>0</v>
      </c>
      <c r="CC11" s="77">
        <f>'PMPMs Jan22-Dec22'!CC11*'PMPMs Jan22-Dec22'!$C11</f>
        <v>0</v>
      </c>
      <c r="CD11" s="77">
        <f>'PMPMs Jan22-Dec22'!CD11*'PMPMs Jan22-Dec22'!$C11</f>
        <v>0</v>
      </c>
      <c r="CE11" s="77">
        <f>'PMPMs Jan22-Dec22'!CE11*'PMPMs Jan22-Dec22'!$C11</f>
        <v>0</v>
      </c>
      <c r="CF11" s="77">
        <f>'PMPMs Jan22-Dec22'!CF11*'PMPMs Jan22-Dec22'!$C11</f>
        <v>0</v>
      </c>
      <c r="CG11" s="77">
        <f>'PMPMs Jan22-Dec22'!CG11*'PMPMs Jan22-Dec22'!$C11</f>
        <v>0</v>
      </c>
    </row>
    <row r="12" spans="1:85" x14ac:dyDescent="0.25">
      <c r="A12" s="50" t="s">
        <v>14</v>
      </c>
      <c r="B12" s="51" t="s">
        <v>8</v>
      </c>
      <c r="C12" s="52">
        <v>3.79</v>
      </c>
      <c r="D12" s="45"/>
      <c r="E12" s="45"/>
      <c r="F12" s="45"/>
      <c r="G12" s="145"/>
      <c r="H12" s="77">
        <f>'PMPMs Jan22-Dec22'!H12*'PMPMs Jan22-Dec22'!$C12</f>
        <v>152407.26999999999</v>
      </c>
      <c r="I12" s="77">
        <f>'PMPMs Jan22-Dec22'!I12*'PMPMs Jan22-Dec22'!$C12</f>
        <v>151721.28</v>
      </c>
      <c r="J12" s="77">
        <f>'PMPMs Jan22-Dec22'!J12*'PMPMs Jan22-Dec22'!$C12</f>
        <v>151478.72</v>
      </c>
      <c r="K12" s="77">
        <f>'PMPMs Jan22-Dec22'!K12*'PMPMs Jan22-Dec22'!$C12</f>
        <v>151133.82999999999</v>
      </c>
      <c r="L12" s="77">
        <f>'PMPMs Jan22-Dec22'!L12*'PMPMs Jan22-Dec22'!$C12</f>
        <v>150315.19</v>
      </c>
      <c r="M12" s="176">
        <f>'PMPMs Jan22-Dec22'!M12*'PMPMs Jan22-Dec22'!$C12</f>
        <v>-150315.19</v>
      </c>
      <c r="N12" s="148">
        <f>'PMPMs Jan22-Dec22'!N12*'PMPMs Jan22-Dec22'!$C12</f>
        <v>0</v>
      </c>
      <c r="O12" s="148">
        <f>'PMPMs Jan22-Dec22'!O12*'PMPMs Jan22-Dec22'!$C12</f>
        <v>0</v>
      </c>
      <c r="P12" s="148">
        <f>'PMPMs Jan22-Dec22'!P12*'PMPMs Jan22-Dec22'!$C12</f>
        <v>0</v>
      </c>
      <c r="Q12" s="148">
        <f>'PMPMs Jan22-Dec22'!Q12*'PMPMs Jan22-Dec22'!$C12</f>
        <v>0</v>
      </c>
      <c r="R12" s="148">
        <f>'PMPMs Jan22-Dec22'!R12*'PMPMs Jan22-Dec22'!$C12</f>
        <v>0</v>
      </c>
      <c r="S12" s="180">
        <f>'PMPMs Jan22-Dec22'!S12*'PMPMs Jan22-Dec22'!$C12</f>
        <v>0</v>
      </c>
      <c r="T12" s="151"/>
      <c r="U12" s="145"/>
      <c r="V12" s="148"/>
      <c r="W12" s="77">
        <f>'PMPMs Jan22-Dec22'!W12*'PMPMs Jan22-Dec22'!$C12</f>
        <v>152426.22</v>
      </c>
      <c r="X12" s="77">
        <f>'PMPMs Jan22-Dec22'!X12*'PMPMs Jan22-Dec22'!$C12</f>
        <v>128.86000000000001</v>
      </c>
      <c r="Y12" s="77">
        <f>'PMPMs Jan22-Dec22'!Y12*'PMPMs Jan22-Dec22'!$C12</f>
        <v>280.45999999999998</v>
      </c>
      <c r="Z12" s="77">
        <f>'PMPMs Jan22-Dec22'!Z12*'PMPMs Jan22-Dec22'!$C12</f>
        <v>147.81</v>
      </c>
      <c r="AA12" s="77">
        <f>'PMPMs Jan22-Dec22'!AA12*'PMPMs Jan22-Dec22'!$C12</f>
        <v>-265.3</v>
      </c>
      <c r="AB12" s="77">
        <f>'PMPMs Jan22-Dec22'!AB12*'PMPMs Jan22-Dec22'!$C12</f>
        <v>-121.28</v>
      </c>
      <c r="AC12" s="77">
        <f>'PMPMs Jan22-Dec22'!AC12*'PMPMs Jan22-Dec22'!$C12</f>
        <v>-305193.53999999998</v>
      </c>
      <c r="AD12" s="77">
        <f>'PMPMs Jan22-Dec22'!AD12*'PMPMs Jan22-Dec22'!$C12</f>
        <v>-303605.53000000003</v>
      </c>
      <c r="AE12" s="77">
        <f>'PMPMs Jan22-Dec22'!AE12*'PMPMs Jan22-Dec22'!$C12</f>
        <v>-151270.26999999999</v>
      </c>
      <c r="AF12" s="176">
        <f>'PMPMs Jan22-Dec22'!AF12*'PMPMs Jan22-Dec22'!$C12</f>
        <v>-337.31</v>
      </c>
      <c r="AG12" s="77">
        <f>'PMPMs Jan22-Dec22'!AG12*'PMPMs Jan22-Dec22'!$C12</f>
        <v>-45.480000000000004</v>
      </c>
      <c r="AH12" s="77">
        <f>'PMPMs Jan22-Dec22'!AH12*'PMPMs Jan22-Dec22'!$C12</f>
        <v>-64.430000000000007</v>
      </c>
      <c r="AI12" s="77">
        <f>'PMPMs Jan22-Dec22'!AI12*'PMPMs Jan22-Dec22'!$C12</f>
        <v>-45.480000000000004</v>
      </c>
      <c r="AJ12" s="77">
        <f>'PMPMs Jan22-Dec22'!AJ12*'PMPMs Jan22-Dec22'!$C12</f>
        <v>-41.69</v>
      </c>
      <c r="AK12" s="77">
        <f>'PMPMs Jan22-Dec22'!AK12*'PMPMs Jan22-Dec22'!$C12</f>
        <v>-54147.73</v>
      </c>
      <c r="AL12" s="77">
        <f>'PMPMs Jan22-Dec22'!AL12*'PMPMs Jan22-Dec22'!$C12</f>
        <v>-53799.05</v>
      </c>
      <c r="AM12" s="77">
        <f>'PMPMs Jan22-Dec22'!AM12*'PMPMs Jan22-Dec22'!$C12</f>
        <v>-7.58</v>
      </c>
      <c r="AN12" s="77">
        <f>'PMPMs Jan22-Dec22'!AN12*'PMPMs Jan22-Dec22'!$C12</f>
        <v>0</v>
      </c>
      <c r="AO12" s="77">
        <f>'PMPMs Jan22-Dec22'!AO12*'PMPMs Jan22-Dec22'!$C12</f>
        <v>0</v>
      </c>
      <c r="AP12" s="77">
        <f>'PMPMs Jan22-Dec22'!AP12*'PMPMs Jan22-Dec22'!$C12</f>
        <v>0</v>
      </c>
      <c r="AQ12" s="77">
        <f>'PMPMs Jan22-Dec22'!AQ12*'PMPMs Jan22-Dec22'!$C12</f>
        <v>0</v>
      </c>
      <c r="AR12" s="77">
        <f>'PMPMs Jan22-Dec22'!AR12*'PMPMs Jan22-Dec22'!$C12</f>
        <v>0</v>
      </c>
      <c r="AS12" s="78">
        <f>'PMPMs Jan22-Dec22'!AS12*'PMPMs Jan22-Dec22'!$C12</f>
        <v>0</v>
      </c>
      <c r="AU12" s="145"/>
      <c r="AV12" s="77">
        <f>'PMPMs Jan22-Dec22'!AV12*'PMPMs Jan22-Dec22'!$C12</f>
        <v>150993.60000000001</v>
      </c>
      <c r="AW12" s="77">
        <f>'PMPMs Jan22-Dec22'!AW12*'PMPMs Jan22-Dec22'!$C12</f>
        <v>150360.67000000001</v>
      </c>
      <c r="AX12" s="77">
        <f>'PMPMs Jan22-Dec22'!AX12*'PMPMs Jan22-Dec22'!$C12</f>
        <v>150500.9</v>
      </c>
      <c r="AY12" s="77">
        <f>'PMPMs Jan22-Dec22'!AY12*'PMPMs Jan22-Dec22'!$C12</f>
        <v>150303.82</v>
      </c>
      <c r="AZ12" s="77">
        <f>'PMPMs Jan22-Dec22'!AZ12*'PMPMs Jan22-Dec22'!$C12</f>
        <v>149189.56</v>
      </c>
      <c r="BA12" s="77">
        <f>'PMPMs Jan22-Dec22'!BA12*'PMPMs Jan22-Dec22'!$C12</f>
        <v>-149189.56</v>
      </c>
      <c r="BB12" s="148">
        <f>'PMPMs Jan22-Dec22'!BB12*'PMPMs Jan22-Dec22'!$C12</f>
        <v>0</v>
      </c>
      <c r="BC12" s="148">
        <f>'PMPMs Jan22-Dec22'!BC12*'PMPMs Jan22-Dec22'!$C12</f>
        <v>0</v>
      </c>
      <c r="BD12" s="148">
        <f>'PMPMs Jan22-Dec22'!BD12*'PMPMs Jan22-Dec22'!$C12</f>
        <v>0</v>
      </c>
      <c r="BE12" s="148">
        <f>'PMPMs Jan22-Dec22'!BE12*'PMPMs Jan22-Dec22'!$C12</f>
        <v>0</v>
      </c>
      <c r="BF12" s="148">
        <f>'PMPMs Jan22-Dec22'!BF12*'PMPMs Jan22-Dec22'!$C12</f>
        <v>0</v>
      </c>
      <c r="BG12" s="180">
        <f>'PMPMs Jan22-Dec22'!BG12*'PMPMs Jan22-Dec22'!$C12</f>
        <v>0</v>
      </c>
      <c r="BH12" s="151"/>
      <c r="BI12" s="145"/>
      <c r="BJ12" s="148"/>
      <c r="BK12" s="77">
        <f>'PMPMs Jan22-Dec22'!BK12*'PMPMs Jan22-Dec22'!$C12</f>
        <v>151554.51999999999</v>
      </c>
      <c r="BL12" s="77">
        <f>'PMPMs Jan22-Dec22'!BL12*'PMPMs Jan22-Dec22'!$C12</f>
        <v>344.89</v>
      </c>
      <c r="BM12" s="77">
        <f>'PMPMs Jan22-Dec22'!BM12*'PMPMs Jan22-Dec22'!$C12</f>
        <v>469.96</v>
      </c>
      <c r="BN12" s="77">
        <f>'PMPMs Jan22-Dec22'!BN12*'PMPMs Jan22-Dec22'!$C12</f>
        <v>371.42</v>
      </c>
      <c r="BO12" s="77">
        <f>'PMPMs Jan22-Dec22'!BO12*'PMPMs Jan22-Dec22'!$C12</f>
        <v>-462.38</v>
      </c>
      <c r="BP12" s="77">
        <f>'PMPMs Jan22-Dec22'!BP12*'PMPMs Jan22-Dec22'!$C12</f>
        <v>-166.76</v>
      </c>
      <c r="BQ12" s="77">
        <f>'PMPMs Jan22-Dec22'!BQ12*'PMPMs Jan22-Dec22'!$C12</f>
        <v>-303120.40999999997</v>
      </c>
      <c r="BR12" s="77">
        <f>'PMPMs Jan22-Dec22'!BR12*'PMPMs Jan22-Dec22'!$C12</f>
        <v>-301725.69</v>
      </c>
      <c r="BS12" s="77">
        <f>'PMPMs Jan22-Dec22'!BS12*'PMPMs Jan22-Dec22'!$C12</f>
        <v>-150675.24</v>
      </c>
      <c r="BT12" s="77">
        <f>'PMPMs Jan22-Dec22'!BT12*'PMPMs Jan22-Dec22'!$C12</f>
        <v>-306.99</v>
      </c>
      <c r="BU12" s="77">
        <f>'PMPMs Jan22-Dec22'!BU12*'PMPMs Jan22-Dec22'!$C12</f>
        <v>-60.64</v>
      </c>
      <c r="BV12" s="77">
        <f>'PMPMs Jan22-Dec22'!BV12*'PMPMs Jan22-Dec22'!$C12</f>
        <v>-37.9</v>
      </c>
      <c r="BW12" s="77">
        <f>'PMPMs Jan22-Dec22'!BW12*'PMPMs Jan22-Dec22'!$C12</f>
        <v>-37.9</v>
      </c>
      <c r="BX12" s="77">
        <f>'PMPMs Jan22-Dec22'!BX12*'PMPMs Jan22-Dec22'!$C12</f>
        <v>-37.9</v>
      </c>
      <c r="BY12" s="77">
        <f>'PMPMs Jan22-Dec22'!BY12*'PMPMs Jan22-Dec22'!$C12</f>
        <v>-54492.62</v>
      </c>
      <c r="BZ12" s="77">
        <f>'PMPMs Jan22-Dec22'!BZ12*'PMPMs Jan22-Dec22'!$C12</f>
        <v>-54102.25</v>
      </c>
      <c r="CA12" s="77">
        <f>'PMPMs Jan22-Dec22'!CA12*'PMPMs Jan22-Dec22'!$C12</f>
        <v>0</v>
      </c>
      <c r="CB12" s="77">
        <f>'PMPMs Jan22-Dec22'!CB12*'PMPMs Jan22-Dec22'!$C12</f>
        <v>0</v>
      </c>
      <c r="CC12" s="77">
        <f>'PMPMs Jan22-Dec22'!CC12*'PMPMs Jan22-Dec22'!$C12</f>
        <v>0</v>
      </c>
      <c r="CD12" s="77">
        <f>'PMPMs Jan22-Dec22'!CD12*'PMPMs Jan22-Dec22'!$C12</f>
        <v>0</v>
      </c>
      <c r="CE12" s="77">
        <f>'PMPMs Jan22-Dec22'!CE12*'PMPMs Jan22-Dec22'!$C12</f>
        <v>0</v>
      </c>
      <c r="CF12" s="77">
        <f>'PMPMs Jan22-Dec22'!CF12*'PMPMs Jan22-Dec22'!$C12</f>
        <v>0</v>
      </c>
      <c r="CG12" s="77">
        <f>'PMPMs Jan22-Dec22'!CG12*'PMPMs Jan22-Dec22'!$C12</f>
        <v>0</v>
      </c>
    </row>
    <row r="13" spans="1:85" ht="15.75" thickBot="1" x14ac:dyDescent="0.3">
      <c r="A13" s="56" t="s">
        <v>15</v>
      </c>
      <c r="B13" s="57" t="s">
        <v>9</v>
      </c>
      <c r="C13" s="58">
        <v>0.25</v>
      </c>
      <c r="D13" s="45"/>
      <c r="E13" s="45"/>
      <c r="F13" s="45"/>
      <c r="G13" s="146"/>
      <c r="H13" s="81">
        <f>'PMPMs Jan22-Dec22'!H13*'PMPMs Jan22-Dec22'!$C13</f>
        <v>76025</v>
      </c>
      <c r="I13" s="81">
        <f>'PMPMs Jan22-Dec22'!I13*'PMPMs Jan22-Dec22'!$C13</f>
        <v>76367.75</v>
      </c>
      <c r="J13" s="81">
        <f>'PMPMs Jan22-Dec22'!J13*'PMPMs Jan22-Dec22'!$C13</f>
        <v>76949.25</v>
      </c>
      <c r="K13" s="81">
        <f>'PMPMs Jan22-Dec22'!K13*'PMPMs Jan22-Dec22'!$C13</f>
        <v>77387.75</v>
      </c>
      <c r="L13" s="81">
        <f>'PMPMs Jan22-Dec22'!L13*'PMPMs Jan22-Dec22'!$C13</f>
        <v>77559</v>
      </c>
      <c r="M13" s="177">
        <f>'PMPMs Jan22-Dec22'!M13*'PMPMs Jan22-Dec22'!$C13</f>
        <v>-77559</v>
      </c>
      <c r="N13" s="149">
        <f>'PMPMs Jan22-Dec22'!N13*'PMPMs Jan22-Dec22'!$C13</f>
        <v>0</v>
      </c>
      <c r="O13" s="149">
        <f>'PMPMs Jan22-Dec22'!O13*'PMPMs Jan22-Dec22'!$C13</f>
        <v>0</v>
      </c>
      <c r="P13" s="149">
        <f>'PMPMs Jan22-Dec22'!P13*'PMPMs Jan22-Dec22'!$C13</f>
        <v>0</v>
      </c>
      <c r="Q13" s="149">
        <f>'PMPMs Jan22-Dec22'!Q13*'PMPMs Jan22-Dec22'!$C13</f>
        <v>0</v>
      </c>
      <c r="R13" s="149">
        <f>'PMPMs Jan22-Dec22'!R13*'PMPMs Jan22-Dec22'!$C13</f>
        <v>0</v>
      </c>
      <c r="S13" s="181">
        <f>'PMPMs Jan22-Dec22'!S13*'PMPMs Jan22-Dec22'!$C13</f>
        <v>0</v>
      </c>
      <c r="T13" s="151"/>
      <c r="U13" s="146"/>
      <c r="V13" s="149"/>
      <c r="W13" s="81">
        <f>'PMPMs Jan22-Dec22'!W13*'PMPMs Jan22-Dec22'!$C13</f>
        <v>75899</v>
      </c>
      <c r="X13" s="81">
        <f>'PMPMs Jan22-Dec22'!X13*'PMPMs Jan22-Dec22'!$C13</f>
        <v>438.75</v>
      </c>
      <c r="Y13" s="81">
        <f>'PMPMs Jan22-Dec22'!Y13*'PMPMs Jan22-Dec22'!$C13</f>
        <v>552.25</v>
      </c>
      <c r="Z13" s="81">
        <f>'PMPMs Jan22-Dec22'!Z13*'PMPMs Jan22-Dec22'!$C13</f>
        <v>416.5</v>
      </c>
      <c r="AA13" s="81">
        <f>'PMPMs Jan22-Dec22'!AA13*'PMPMs Jan22-Dec22'!$C13</f>
        <v>-591.5</v>
      </c>
      <c r="AB13" s="81">
        <f>'PMPMs Jan22-Dec22'!AB13*'PMPMs Jan22-Dec22'!$C13</f>
        <v>-183.25</v>
      </c>
      <c r="AC13" s="81">
        <f>'PMPMs Jan22-Dec22'!AC13*'PMPMs Jan22-Dec22'!$C13</f>
        <v>-152750.75</v>
      </c>
      <c r="AD13" s="81">
        <f>'PMPMs Jan22-Dec22'!AD13*'PMPMs Jan22-Dec22'!$C13</f>
        <v>-154315.25</v>
      </c>
      <c r="AE13" s="81">
        <f>'PMPMs Jan22-Dec22'!AE13*'PMPMs Jan22-Dec22'!$C13</f>
        <v>-77713.5</v>
      </c>
      <c r="AF13" s="177">
        <f>'PMPMs Jan22-Dec22'!AF13*'PMPMs Jan22-Dec22'!$C13</f>
        <v>-621.5</v>
      </c>
      <c r="AG13" s="81">
        <f>'PMPMs Jan22-Dec22'!AG13*'PMPMs Jan22-Dec22'!$C13</f>
        <v>-61.5</v>
      </c>
      <c r="AH13" s="81">
        <f>'PMPMs Jan22-Dec22'!AH13*'PMPMs Jan22-Dec22'!$C13</f>
        <v>-34</v>
      </c>
      <c r="AI13" s="81">
        <f>'PMPMs Jan22-Dec22'!AI13*'PMPMs Jan22-Dec22'!$C13</f>
        <v>-32.75</v>
      </c>
      <c r="AJ13" s="81">
        <f>'PMPMs Jan22-Dec22'!AJ13*'PMPMs Jan22-Dec22'!$C13</f>
        <v>-36.25</v>
      </c>
      <c r="AK13" s="81">
        <f>'PMPMs Jan22-Dec22'!AK13*'PMPMs Jan22-Dec22'!$C13</f>
        <v>-49.5</v>
      </c>
      <c r="AL13" s="81">
        <f>'PMPMs Jan22-Dec22'!AL13*'PMPMs Jan22-Dec22'!$C13</f>
        <v>-70.25</v>
      </c>
      <c r="AM13" s="81">
        <f>'PMPMs Jan22-Dec22'!AM13*'PMPMs Jan22-Dec22'!$C13</f>
        <v>-3.75</v>
      </c>
      <c r="AN13" s="81">
        <f>'PMPMs Jan22-Dec22'!AN13*'PMPMs Jan22-Dec22'!$C13</f>
        <v>0</v>
      </c>
      <c r="AO13" s="81">
        <f>'PMPMs Jan22-Dec22'!AO13*'PMPMs Jan22-Dec22'!$C13</f>
        <v>0</v>
      </c>
      <c r="AP13" s="81">
        <f>'PMPMs Jan22-Dec22'!AP13*'PMPMs Jan22-Dec22'!$C13</f>
        <v>0</v>
      </c>
      <c r="AQ13" s="81">
        <f>'PMPMs Jan22-Dec22'!AQ13*'PMPMs Jan22-Dec22'!$C13</f>
        <v>0</v>
      </c>
      <c r="AR13" s="81">
        <f>'PMPMs Jan22-Dec22'!AR13*'PMPMs Jan22-Dec22'!$C13</f>
        <v>0</v>
      </c>
      <c r="AS13" s="82">
        <f>'PMPMs Jan22-Dec22'!AS13*'PMPMs Jan22-Dec22'!$C13</f>
        <v>0</v>
      </c>
      <c r="AU13" s="146"/>
      <c r="AV13" s="81">
        <f>'PMPMs Jan22-Dec22'!AV13*'PMPMs Jan22-Dec22'!$C13</f>
        <v>80816.75</v>
      </c>
      <c r="AW13" s="81">
        <f>'PMPMs Jan22-Dec22'!AW13*'PMPMs Jan22-Dec22'!$C13</f>
        <v>81330.25</v>
      </c>
      <c r="AX13" s="81">
        <f>'PMPMs Jan22-Dec22'!AX13*'PMPMs Jan22-Dec22'!$C13</f>
        <v>82245.25</v>
      </c>
      <c r="AY13" s="81">
        <f>'PMPMs Jan22-Dec22'!AY13*'PMPMs Jan22-Dec22'!$C13</f>
        <v>82971</v>
      </c>
      <c r="AZ13" s="81">
        <f>'PMPMs Jan22-Dec22'!AZ13*'PMPMs Jan22-Dec22'!$C13</f>
        <v>83331.5</v>
      </c>
      <c r="BA13" s="81">
        <f>'PMPMs Jan22-Dec22'!BA13*'PMPMs Jan22-Dec22'!$C13</f>
        <v>-83331.5</v>
      </c>
      <c r="BB13" s="149">
        <f>'PMPMs Jan22-Dec22'!BB13*'PMPMs Jan22-Dec22'!$C13</f>
        <v>0</v>
      </c>
      <c r="BC13" s="149">
        <f>'PMPMs Jan22-Dec22'!BC13*'PMPMs Jan22-Dec22'!$C13</f>
        <v>0</v>
      </c>
      <c r="BD13" s="149">
        <f>'PMPMs Jan22-Dec22'!BD13*'PMPMs Jan22-Dec22'!$C13</f>
        <v>0</v>
      </c>
      <c r="BE13" s="149">
        <f>'PMPMs Jan22-Dec22'!BE13*'PMPMs Jan22-Dec22'!$C13</f>
        <v>0</v>
      </c>
      <c r="BF13" s="149">
        <f>'PMPMs Jan22-Dec22'!BF13*'PMPMs Jan22-Dec22'!$C13</f>
        <v>0</v>
      </c>
      <c r="BG13" s="181">
        <f>'PMPMs Jan22-Dec22'!BG13*'PMPMs Jan22-Dec22'!$C13</f>
        <v>0</v>
      </c>
      <c r="BH13" s="151"/>
      <c r="BI13" s="146"/>
      <c r="BJ13" s="149"/>
      <c r="BK13" s="81">
        <f>'PMPMs Jan22-Dec22'!BK13*'PMPMs Jan22-Dec22'!$C13</f>
        <v>80626</v>
      </c>
      <c r="BL13" s="81">
        <f>'PMPMs Jan22-Dec22'!BL13*'PMPMs Jan22-Dec22'!$C13</f>
        <v>720.5</v>
      </c>
      <c r="BM13" s="81">
        <f>'PMPMs Jan22-Dec22'!BM13*'PMPMs Jan22-Dec22'!$C13</f>
        <v>989.5</v>
      </c>
      <c r="BN13" s="81">
        <f>'PMPMs Jan22-Dec22'!BN13*'PMPMs Jan22-Dec22'!$C13</f>
        <v>680</v>
      </c>
      <c r="BO13" s="81">
        <f>'PMPMs Jan22-Dec22'!BO13*'PMPMs Jan22-Dec22'!$C13</f>
        <v>-857</v>
      </c>
      <c r="BP13" s="81">
        <f>'PMPMs Jan22-Dec22'!BP13*'PMPMs Jan22-Dec22'!$C13</f>
        <v>-192.25</v>
      </c>
      <c r="BQ13" s="81">
        <f>'PMPMs Jan22-Dec22'!BQ13*'PMPMs Jan22-Dec22'!$C13</f>
        <v>-162670</v>
      </c>
      <c r="BR13" s="81">
        <f>'PMPMs Jan22-Dec22'!BR13*'PMPMs Jan22-Dec22'!$C13</f>
        <v>-165207.25</v>
      </c>
      <c r="BS13" s="81">
        <f>'PMPMs Jan22-Dec22'!BS13*'PMPMs Jan22-Dec22'!$C13</f>
        <v>-83535</v>
      </c>
      <c r="BT13" s="81">
        <f>'PMPMs Jan22-Dec22'!BT13*'PMPMs Jan22-Dec22'!$C13</f>
        <v>-945</v>
      </c>
      <c r="BU13" s="81">
        <f>'PMPMs Jan22-Dec22'!BU13*'PMPMs Jan22-Dec22'!$C13</f>
        <v>-64.75</v>
      </c>
      <c r="BV13" s="81">
        <f>'PMPMs Jan22-Dec22'!BV13*'PMPMs Jan22-Dec22'!$C13</f>
        <v>-34.5</v>
      </c>
      <c r="BW13" s="81">
        <f>'PMPMs Jan22-Dec22'!BW13*'PMPMs Jan22-Dec22'!$C13</f>
        <v>-41</v>
      </c>
      <c r="BX13" s="81">
        <f>'PMPMs Jan22-Dec22'!BX13*'PMPMs Jan22-Dec22'!$C13</f>
        <v>-53.25</v>
      </c>
      <c r="BY13" s="81">
        <f>'PMPMs Jan22-Dec22'!BY13*'PMPMs Jan22-Dec22'!$C13</f>
        <v>-63</v>
      </c>
      <c r="BZ13" s="81">
        <f>'PMPMs Jan22-Dec22'!BZ13*'PMPMs Jan22-Dec22'!$C13</f>
        <v>-69.75</v>
      </c>
      <c r="CA13" s="81">
        <f>'PMPMs Jan22-Dec22'!CA13*'PMPMs Jan22-Dec22'!$C13</f>
        <v>-8.25</v>
      </c>
      <c r="CB13" s="81">
        <f>'PMPMs Jan22-Dec22'!CB13*'PMPMs Jan22-Dec22'!$C13</f>
        <v>0</v>
      </c>
      <c r="CC13" s="81">
        <f>'PMPMs Jan22-Dec22'!CC13*'PMPMs Jan22-Dec22'!$C13</f>
        <v>0</v>
      </c>
      <c r="CD13" s="81">
        <f>'PMPMs Jan22-Dec22'!CD13*'PMPMs Jan22-Dec22'!$C13</f>
        <v>0</v>
      </c>
      <c r="CE13" s="81">
        <f>'PMPMs Jan22-Dec22'!CE13*'PMPMs Jan22-Dec22'!$C13</f>
        <v>0</v>
      </c>
      <c r="CF13" s="81">
        <f>'PMPMs Jan22-Dec22'!CF13*'PMPMs Jan22-Dec22'!$C13</f>
        <v>0</v>
      </c>
      <c r="CG13" s="81">
        <f>'PMPMs Jan22-Dec22'!CG13*'PMPMs Jan22-Dec22'!$C13</f>
        <v>0</v>
      </c>
    </row>
    <row r="14" spans="1:85" x14ac:dyDescent="0.25">
      <c r="A14" s="126"/>
      <c r="T14" s="151"/>
      <c r="BH14" s="151"/>
    </row>
    <row r="15" spans="1:85" x14ac:dyDescent="0.25">
      <c r="BH15" s="151"/>
    </row>
    <row r="16" spans="1:85" x14ac:dyDescent="0.25">
      <c r="A16" s="22" t="s">
        <v>131</v>
      </c>
    </row>
    <row r="17" spans="1:85" x14ac:dyDescent="0.25">
      <c r="A17" s="22"/>
      <c r="F17" s="28" t="s">
        <v>32</v>
      </c>
      <c r="G17" s="84">
        <f>SUM(G23:G25)</f>
        <v>0</v>
      </c>
      <c r="H17" s="84">
        <f t="shared" ref="H17:I17" si="26">SUM(H23:H25)</f>
        <v>0</v>
      </c>
      <c r="I17" s="84">
        <f t="shared" si="26"/>
        <v>0</v>
      </c>
      <c r="J17" s="84">
        <f>SUM(J23:J25)</f>
        <v>0</v>
      </c>
      <c r="K17" s="84">
        <f t="shared" ref="K17:S17" si="27">SUM(K23:K25)</f>
        <v>0</v>
      </c>
      <c r="L17" s="84">
        <f t="shared" si="27"/>
        <v>0</v>
      </c>
      <c r="M17" s="84">
        <f t="shared" ref="M17" si="28">SUM(M23:M25)</f>
        <v>2704079.5999999996</v>
      </c>
      <c r="N17" s="84">
        <f t="shared" si="27"/>
        <v>2712561.95</v>
      </c>
      <c r="O17" s="84">
        <f t="shared" si="27"/>
        <v>2715500.52</v>
      </c>
      <c r="P17" s="84">
        <f t="shared" si="27"/>
        <v>2724112.9</v>
      </c>
      <c r="Q17" s="84">
        <f t="shared" si="27"/>
        <v>2727728.88</v>
      </c>
      <c r="R17" s="84">
        <f t="shared" si="27"/>
        <v>2730277.44</v>
      </c>
      <c r="S17" s="84">
        <f t="shared" si="27"/>
        <v>2740940.0199999996</v>
      </c>
      <c r="T17" s="84"/>
      <c r="U17" s="84">
        <f t="shared" ref="U17:W17" si="29">SUM(U23:U25)</f>
        <v>0</v>
      </c>
      <c r="V17" s="84">
        <f t="shared" si="29"/>
        <v>0</v>
      </c>
      <c r="W17" s="84">
        <f t="shared" si="29"/>
        <v>0</v>
      </c>
      <c r="X17" s="84">
        <f>SUM(X23:X25)</f>
        <v>0</v>
      </c>
      <c r="Y17" s="84">
        <f t="shared" ref="Y17:Z17" si="30">SUM(Y23:Y25)</f>
        <v>0</v>
      </c>
      <c r="Z17" s="84">
        <f t="shared" si="30"/>
        <v>0</v>
      </c>
      <c r="AA17" s="84">
        <f t="shared" ref="AA17" si="31">SUM(AA23:AA25)</f>
        <v>17276.059999999998</v>
      </c>
      <c r="AB17" s="84">
        <f>SUM(AB23:AB25,AB29)</f>
        <v>16792.03</v>
      </c>
      <c r="AC17" s="84">
        <f t="shared" ref="AC17:AS17" si="32">SUM(AC23:AC25,AC29)</f>
        <v>5441963.2400000002</v>
      </c>
      <c r="AD17" s="84">
        <f t="shared" si="32"/>
        <v>5451903.7200000007</v>
      </c>
      <c r="AE17" s="84">
        <f t="shared" si="32"/>
        <v>2741772.38</v>
      </c>
      <c r="AF17" s="84">
        <f t="shared" si="32"/>
        <v>19280.75</v>
      </c>
      <c r="AG17" s="84">
        <f t="shared" si="32"/>
        <v>9288.92</v>
      </c>
      <c r="AH17" s="84">
        <f>SUM(AH23:AH25,AH29)</f>
        <v>21440.43</v>
      </c>
      <c r="AI17" s="84">
        <f t="shared" si="32"/>
        <v>10527.08</v>
      </c>
      <c r="AJ17" s="84">
        <f t="shared" si="32"/>
        <v>214663.38999999998</v>
      </c>
      <c r="AK17" s="84">
        <f t="shared" si="32"/>
        <v>-28868.649999999998</v>
      </c>
      <c r="AL17" s="84">
        <f t="shared" si="32"/>
        <v>-104883.85999999999</v>
      </c>
      <c r="AM17" s="84">
        <f t="shared" si="32"/>
        <v>-1250.6799999999998</v>
      </c>
      <c r="AN17" s="84">
        <f t="shared" si="32"/>
        <v>0</v>
      </c>
      <c r="AO17" s="84">
        <f t="shared" si="32"/>
        <v>0</v>
      </c>
      <c r="AP17" s="84">
        <f t="shared" si="32"/>
        <v>0</v>
      </c>
      <c r="AQ17" s="84">
        <f t="shared" si="32"/>
        <v>0</v>
      </c>
      <c r="AR17" s="84">
        <f t="shared" si="32"/>
        <v>0</v>
      </c>
      <c r="AS17" s="84">
        <f t="shared" si="32"/>
        <v>0</v>
      </c>
      <c r="AU17" s="84">
        <f>SUM(AU23:AU25)</f>
        <v>0</v>
      </c>
      <c r="AV17" s="84">
        <f t="shared" ref="AV17:AW17" si="33">SUM(AV23:AV25)</f>
        <v>0</v>
      </c>
      <c r="AW17" s="84">
        <f t="shared" si="33"/>
        <v>0</v>
      </c>
      <c r="AX17" s="84">
        <f>SUM(AX23:AX25)</f>
        <v>0</v>
      </c>
      <c r="AY17" s="84">
        <f t="shared" ref="AY17:BG17" si="34">SUM(AY23:AY25)</f>
        <v>0</v>
      </c>
      <c r="AZ17" s="84">
        <f t="shared" si="34"/>
        <v>0</v>
      </c>
      <c r="BA17" s="84">
        <f t="shared" ref="BA17" si="35">SUM(BA23:BA25)</f>
        <v>2691005.09</v>
      </c>
      <c r="BB17" s="84">
        <f t="shared" si="34"/>
        <v>2706019.0999999996</v>
      </c>
      <c r="BC17" s="84">
        <f t="shared" si="34"/>
        <v>2713657.62</v>
      </c>
      <c r="BD17" s="84">
        <f t="shared" si="34"/>
        <v>2727786.98</v>
      </c>
      <c r="BE17" s="84">
        <f t="shared" si="34"/>
        <v>2734608.91</v>
      </c>
      <c r="BF17" s="84">
        <f t="shared" si="34"/>
        <v>2742163.4299999997</v>
      </c>
      <c r="BG17" s="84">
        <f t="shared" si="34"/>
        <v>2757965.6500000004</v>
      </c>
      <c r="BH17" s="84"/>
      <c r="BI17" s="84">
        <f t="shared" ref="BI17:BK17" si="36">SUM(BI23:BI25)</f>
        <v>0</v>
      </c>
      <c r="BJ17" s="84">
        <f t="shared" si="36"/>
        <v>0</v>
      </c>
      <c r="BK17" s="84">
        <f t="shared" si="36"/>
        <v>0</v>
      </c>
      <c r="BL17" s="84">
        <f>SUM(BL23:BL25)</f>
        <v>0</v>
      </c>
      <c r="BM17" s="84">
        <f t="shared" ref="BM17:BN17" si="37">SUM(BM23:BM25)</f>
        <v>0</v>
      </c>
      <c r="BN17" s="84">
        <f t="shared" si="37"/>
        <v>0</v>
      </c>
      <c r="BO17" s="84">
        <f t="shared" ref="BO17" si="38">SUM(BO23:BO25)</f>
        <v>22437.239999999998</v>
      </c>
      <c r="BP17" s="84">
        <f>SUM(BP23:BP25,BP29)</f>
        <v>21860.34</v>
      </c>
      <c r="BQ17" s="84">
        <f t="shared" ref="BQ17:CF17" si="39">SUM(BQ23:BQ25,BQ29)</f>
        <v>5412468.6600000001</v>
      </c>
      <c r="BR17" s="84">
        <f t="shared" si="39"/>
        <v>5427248.7699999996</v>
      </c>
      <c r="BS17" s="84">
        <f t="shared" si="39"/>
        <v>2738798.3</v>
      </c>
      <c r="BT17" s="84">
        <f t="shared" si="39"/>
        <v>24929.129999999997</v>
      </c>
      <c r="BU17" s="84">
        <f t="shared" si="39"/>
        <v>18539.579999999998</v>
      </c>
      <c r="BV17" s="84">
        <f t="shared" si="39"/>
        <v>27352.079999999998</v>
      </c>
      <c r="BW17" s="84">
        <f t="shared" si="39"/>
        <v>16900.699999999997</v>
      </c>
      <c r="BX17" s="84">
        <f>SUM(BX23:BX25,BX29)</f>
        <v>196578.12</v>
      </c>
      <c r="BY17" s="84">
        <f t="shared" si="39"/>
        <v>-30150.889999999996</v>
      </c>
      <c r="BZ17" s="84">
        <f t="shared" si="39"/>
        <v>-109440.29999999999</v>
      </c>
      <c r="CA17" s="84">
        <f t="shared" si="39"/>
        <v>-626.55999999999995</v>
      </c>
      <c r="CB17" s="84">
        <f t="shared" si="39"/>
        <v>0</v>
      </c>
      <c r="CC17" s="84">
        <f t="shared" si="39"/>
        <v>0</v>
      </c>
      <c r="CD17" s="84">
        <f t="shared" si="39"/>
        <v>0</v>
      </c>
      <c r="CE17" s="84">
        <f t="shared" si="39"/>
        <v>0</v>
      </c>
      <c r="CF17" s="84">
        <f t="shared" si="39"/>
        <v>0</v>
      </c>
      <c r="CG17" s="84">
        <f>SUM(CG23:CG25,CG29)</f>
        <v>0</v>
      </c>
    </row>
    <row r="18" spans="1:85" x14ac:dyDescent="0.25">
      <c r="F18" s="28" t="s">
        <v>33</v>
      </c>
      <c r="G18" s="84">
        <f>SUM(G26:G27)</f>
        <v>0</v>
      </c>
      <c r="H18" s="84">
        <f t="shared" ref="H18:I18" si="40">SUM(H26:H27)</f>
        <v>0</v>
      </c>
      <c r="I18" s="84">
        <f t="shared" si="40"/>
        <v>0</v>
      </c>
      <c r="J18" s="84">
        <f>SUM(J26:J27)</f>
        <v>0</v>
      </c>
      <c r="K18" s="84">
        <f t="shared" ref="K18:S18" si="41">SUM(K26:K27)</f>
        <v>0</v>
      </c>
      <c r="L18" s="84">
        <f t="shared" si="41"/>
        <v>0</v>
      </c>
      <c r="M18" s="84">
        <f t="shared" ref="M18" si="42">SUM(M26:M27)</f>
        <v>312581.18</v>
      </c>
      <c r="N18" s="84">
        <f t="shared" si="41"/>
        <v>311872.73</v>
      </c>
      <c r="O18" s="84">
        <f t="shared" si="41"/>
        <v>311947.79000000004</v>
      </c>
      <c r="P18" s="84">
        <f t="shared" si="41"/>
        <v>310459.48</v>
      </c>
      <c r="Q18" s="84">
        <f t="shared" si="41"/>
        <v>309854.67</v>
      </c>
      <c r="R18" s="84">
        <f t="shared" si="41"/>
        <v>309268.81</v>
      </c>
      <c r="S18" s="84">
        <f t="shared" si="41"/>
        <v>308861.29000000004</v>
      </c>
      <c r="T18" s="84"/>
      <c r="U18" s="84">
        <f t="shared" ref="U18:W18" si="43">SUM(U26:U27)</f>
        <v>0</v>
      </c>
      <c r="V18" s="84">
        <f t="shared" si="43"/>
        <v>0</v>
      </c>
      <c r="W18" s="84">
        <f t="shared" si="43"/>
        <v>0</v>
      </c>
      <c r="X18" s="84">
        <f>SUM(X26:X27)</f>
        <v>0</v>
      </c>
      <c r="Y18" s="84">
        <f t="shared" ref="Y18:AB18" si="44">SUM(Y26:Y27)</f>
        <v>0</v>
      </c>
      <c r="Z18" s="84">
        <f t="shared" si="44"/>
        <v>0</v>
      </c>
      <c r="AA18" s="84">
        <f t="shared" ref="AA18" si="45">SUM(AA26:AA27)</f>
        <v>1151.7800000000002</v>
      </c>
      <c r="AB18" s="84">
        <f t="shared" si="44"/>
        <v>988.59999999999991</v>
      </c>
      <c r="AC18" s="84">
        <f t="shared" ref="AC18:AS18" si="46">SUM(AC26:AC27)</f>
        <v>629196.32999999996</v>
      </c>
      <c r="AD18" s="84">
        <f t="shared" si="46"/>
        <v>629129.21</v>
      </c>
      <c r="AE18" s="84">
        <f t="shared" si="46"/>
        <v>314956</v>
      </c>
      <c r="AF18" s="84">
        <f t="shared" si="46"/>
        <v>1669.95</v>
      </c>
      <c r="AG18" s="84">
        <f t="shared" si="46"/>
        <v>357.37</v>
      </c>
      <c r="AH18" s="84">
        <f t="shared" si="46"/>
        <v>754.58</v>
      </c>
      <c r="AI18" s="84">
        <f t="shared" si="46"/>
        <v>1196.8800000000001</v>
      </c>
      <c r="AJ18" s="84">
        <f t="shared" si="46"/>
        <v>-232.95999999999998</v>
      </c>
      <c r="AK18" s="84">
        <f t="shared" si="46"/>
        <v>-138486.33000000002</v>
      </c>
      <c r="AL18" s="84">
        <f t="shared" si="46"/>
        <v>-342647.57</v>
      </c>
      <c r="AM18" s="84">
        <f t="shared" si="46"/>
        <v>-59.27</v>
      </c>
      <c r="AN18" s="84">
        <f t="shared" si="46"/>
        <v>0</v>
      </c>
      <c r="AO18" s="84">
        <f t="shared" si="46"/>
        <v>0</v>
      </c>
      <c r="AP18" s="84">
        <f t="shared" si="46"/>
        <v>0</v>
      </c>
      <c r="AQ18" s="84">
        <f t="shared" si="46"/>
        <v>0</v>
      </c>
      <c r="AR18" s="84">
        <f t="shared" si="46"/>
        <v>0</v>
      </c>
      <c r="AS18" s="84">
        <f t="shared" si="46"/>
        <v>0</v>
      </c>
      <c r="AU18" s="84">
        <f>SUM(AU26:AU27)</f>
        <v>0</v>
      </c>
      <c r="AV18" s="84">
        <f t="shared" ref="AV18:AW18" si="47">SUM(AV26:AV27)</f>
        <v>0</v>
      </c>
      <c r="AW18" s="84">
        <f t="shared" si="47"/>
        <v>0</v>
      </c>
      <c r="AX18" s="84">
        <f>SUM(AX26:AX27)</f>
        <v>0</v>
      </c>
      <c r="AY18" s="84">
        <f t="shared" ref="AY18:BG18" si="48">SUM(AY26:AY27)</f>
        <v>0</v>
      </c>
      <c r="AZ18" s="84">
        <f t="shared" si="48"/>
        <v>0</v>
      </c>
      <c r="BA18" s="84">
        <f t="shared" ref="BA18" si="49">SUM(BA26:BA27)</f>
        <v>318626.77999999997</v>
      </c>
      <c r="BB18" s="84">
        <f t="shared" si="48"/>
        <v>318919.23</v>
      </c>
      <c r="BC18" s="84">
        <f t="shared" si="48"/>
        <v>318845.39</v>
      </c>
      <c r="BD18" s="84">
        <f t="shared" si="48"/>
        <v>318280.48</v>
      </c>
      <c r="BE18" s="84">
        <f t="shared" si="48"/>
        <v>317905.57999999996</v>
      </c>
      <c r="BF18" s="84">
        <f t="shared" si="48"/>
        <v>317808.94</v>
      </c>
      <c r="BG18" s="84">
        <f t="shared" si="48"/>
        <v>318198.05</v>
      </c>
      <c r="BH18" s="84"/>
      <c r="BI18" s="84">
        <f t="shared" ref="BI18:BK18" si="50">SUM(BI26:BI27)</f>
        <v>0</v>
      </c>
      <c r="BJ18" s="84">
        <f t="shared" si="50"/>
        <v>0</v>
      </c>
      <c r="BK18" s="84">
        <f t="shared" si="50"/>
        <v>0</v>
      </c>
      <c r="BL18" s="84">
        <f>SUM(BL26:BL27)</f>
        <v>0</v>
      </c>
      <c r="BM18" s="84">
        <f t="shared" ref="BM18:BP18" si="51">SUM(BM26:BM27)</f>
        <v>0</v>
      </c>
      <c r="BN18" s="84">
        <f t="shared" si="51"/>
        <v>0</v>
      </c>
      <c r="BO18" s="84">
        <f t="shared" ref="BO18" si="52">SUM(BO26:BO27)</f>
        <v>1777.8400000000001</v>
      </c>
      <c r="BP18" s="84">
        <f t="shared" si="51"/>
        <v>1593.83</v>
      </c>
      <c r="BQ18" s="84">
        <f>SUM(BQ26:BQ27)</f>
        <v>640156.19999999995</v>
      </c>
      <c r="BR18" s="84">
        <f>SUM(BR26:BR27)</f>
        <v>641139.78</v>
      </c>
      <c r="BS18" s="84">
        <f t="shared" ref="BS18:CG18" si="53">SUM(BS26:BS27)</f>
        <v>322127.64</v>
      </c>
      <c r="BT18" s="84">
        <f t="shared" si="53"/>
        <v>2722.55</v>
      </c>
      <c r="BU18" s="84">
        <f t="shared" si="53"/>
        <v>1122.3900000000001</v>
      </c>
      <c r="BV18" s="84">
        <f t="shared" si="53"/>
        <v>1475.26</v>
      </c>
      <c r="BW18" s="84">
        <f t="shared" si="53"/>
        <v>2013.19</v>
      </c>
      <c r="BX18" s="84">
        <f t="shared" si="53"/>
        <v>-95.9</v>
      </c>
      <c r="BY18" s="84">
        <f t="shared" si="53"/>
        <v>-138500.03999999998</v>
      </c>
      <c r="BZ18" s="84">
        <f t="shared" si="53"/>
        <v>-347499.13</v>
      </c>
      <c r="CA18" s="84">
        <f t="shared" si="53"/>
        <v>15.669999999999998</v>
      </c>
      <c r="CB18" s="84">
        <f t="shared" si="53"/>
        <v>0</v>
      </c>
      <c r="CC18" s="84">
        <f t="shared" si="53"/>
        <v>0</v>
      </c>
      <c r="CD18" s="84">
        <f t="shared" si="53"/>
        <v>0</v>
      </c>
      <c r="CE18" s="84">
        <f t="shared" si="53"/>
        <v>0</v>
      </c>
      <c r="CF18" s="84">
        <f t="shared" si="53"/>
        <v>0</v>
      </c>
      <c r="CG18" s="84">
        <f t="shared" si="53"/>
        <v>0</v>
      </c>
    </row>
    <row r="19" spans="1:85" ht="15.75" thickBot="1" x14ac:dyDescent="0.3"/>
    <row r="20" spans="1:85" ht="15.75" thickBot="1" x14ac:dyDescent="0.3">
      <c r="E20" s="6">
        <v>44562</v>
      </c>
      <c r="G20" s="250" t="s">
        <v>1</v>
      </c>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2"/>
      <c r="AU20" s="256" t="s">
        <v>26</v>
      </c>
      <c r="AV20" s="257"/>
      <c r="AW20" s="257"/>
      <c r="AX20" s="257"/>
      <c r="AY20" s="257"/>
      <c r="AZ20" s="257"/>
      <c r="BA20" s="257"/>
      <c r="BB20" s="257"/>
      <c r="BC20" s="257"/>
      <c r="BD20" s="257"/>
      <c r="BE20" s="257"/>
      <c r="BF20" s="257"/>
      <c r="BG20" s="257"/>
      <c r="BH20" s="257"/>
      <c r="BI20" s="257"/>
      <c r="BJ20" s="257"/>
      <c r="BK20" s="257"/>
      <c r="BL20" s="257"/>
      <c r="BM20" s="257"/>
      <c r="BN20" s="257"/>
      <c r="BO20" s="257"/>
      <c r="BP20" s="257"/>
      <c r="BQ20" s="257"/>
      <c r="BR20" s="257"/>
      <c r="BS20" s="257"/>
      <c r="BT20" s="257"/>
      <c r="BU20" s="257"/>
      <c r="BV20" s="257"/>
      <c r="BW20" s="257"/>
      <c r="BX20" s="257"/>
      <c r="BY20" s="257"/>
      <c r="BZ20" s="257"/>
      <c r="CA20" s="257"/>
      <c r="CB20" s="257"/>
      <c r="CC20" s="257"/>
      <c r="CD20" s="257"/>
      <c r="CE20" s="257"/>
      <c r="CF20" s="257"/>
      <c r="CG20" s="257"/>
    </row>
    <row r="21" spans="1:85" ht="18.75" thickBot="1" x14ac:dyDescent="0.3">
      <c r="A21" s="241"/>
      <c r="B21" s="242"/>
      <c r="C21" s="243"/>
      <c r="G21" s="262" t="s">
        <v>21</v>
      </c>
      <c r="H21" s="263"/>
      <c r="I21" s="263"/>
      <c r="J21" s="263"/>
      <c r="K21" s="263"/>
      <c r="L21" s="263"/>
      <c r="M21" s="263"/>
      <c r="N21" s="263"/>
      <c r="O21" s="263"/>
      <c r="P21" s="263"/>
      <c r="Q21" s="263"/>
      <c r="R21" s="263"/>
      <c r="S21" s="264"/>
      <c r="T21" s="104"/>
      <c r="U21" s="262" t="s">
        <v>17</v>
      </c>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c r="AR21" s="263"/>
      <c r="AS21" s="264"/>
      <c r="AU21" s="262" t="s">
        <v>21</v>
      </c>
      <c r="AV21" s="263"/>
      <c r="AW21" s="263"/>
      <c r="AX21" s="263"/>
      <c r="AY21" s="263"/>
      <c r="AZ21" s="263"/>
      <c r="BA21" s="263"/>
      <c r="BB21" s="263"/>
      <c r="BC21" s="263"/>
      <c r="BD21" s="263"/>
      <c r="BE21" s="263"/>
      <c r="BF21" s="263"/>
      <c r="BG21" s="264"/>
      <c r="BH21" s="104"/>
      <c r="BI21" s="262" t="s">
        <v>17</v>
      </c>
      <c r="BJ21" s="263"/>
      <c r="BK21" s="263"/>
      <c r="BL21" s="263"/>
      <c r="BM21" s="263"/>
      <c r="BN21" s="263"/>
      <c r="BO21" s="263"/>
      <c r="BP21" s="263"/>
      <c r="BQ21" s="263"/>
      <c r="BR21" s="263"/>
      <c r="BS21" s="263"/>
      <c r="BT21" s="263"/>
      <c r="BU21" s="263"/>
      <c r="BV21" s="263"/>
      <c r="BW21" s="263"/>
      <c r="BX21" s="263"/>
      <c r="BY21" s="263"/>
      <c r="BZ21" s="263"/>
      <c r="CA21" s="263"/>
      <c r="CB21" s="263"/>
      <c r="CC21" s="263"/>
      <c r="CD21" s="263"/>
      <c r="CE21" s="263"/>
      <c r="CF21" s="263"/>
      <c r="CG21" s="264"/>
    </row>
    <row r="22" spans="1:85" ht="39" thickBot="1" x14ac:dyDescent="0.3">
      <c r="A22" s="24" t="s">
        <v>4</v>
      </c>
      <c r="B22" s="11" t="s">
        <v>10</v>
      </c>
      <c r="C22" s="10" t="s">
        <v>3</v>
      </c>
      <c r="G22" s="7" t="str">
        <f>TEXT(DATE(YEAR($E20),MONTH($E20)+COLUMNS($G22:G22)-1,DAY($E20)),"YYYYMM")</f>
        <v>202201</v>
      </c>
      <c r="H22" s="8" t="str">
        <f>TEXT(DATE(YEAR($E20),MONTH($E20)+COLUMNS($G22:H22)-1,DAY($E20)),"YYYYMM")</f>
        <v>202202</v>
      </c>
      <c r="I22" s="8" t="str">
        <f>TEXT(DATE(YEAR($E20),MONTH($E20)+COLUMNS($G22:I22)-1,DAY($E20)),"YYYYMM")</f>
        <v>202203</v>
      </c>
      <c r="J22" s="8" t="str">
        <f>TEXT(DATE(YEAR($E20),MONTH($E20)+COLUMNS($G22:J22)-1,DAY($E20)),"YYYYMM")</f>
        <v>202204</v>
      </c>
      <c r="K22" s="8" t="str">
        <f>TEXT(DATE(YEAR($E20),MONTH($E20)+COLUMNS($G22:K22)-1,DAY($E20)),"YYYYMM")</f>
        <v>202205</v>
      </c>
      <c r="L22" s="8" t="str">
        <f>TEXT(DATE(YEAR($E20),MONTH($E20)+COLUMNS($G22:L22)-1,DAY($E20)),"YYYYMM")</f>
        <v>202206</v>
      </c>
      <c r="M22" s="172" t="s">
        <v>128</v>
      </c>
      <c r="N22" s="8" t="str">
        <f>TEXT(DATE(YEAR($E20),MONTH($E20)+COLUMNS($G22:M22)-1,DAY($E20)),"YYYYMM")</f>
        <v>202207</v>
      </c>
      <c r="O22" s="8" t="str">
        <f>TEXT(DATE(YEAR($E20),MONTH($E20)+COLUMNS($G22:N22)-1,DAY($E20)),"YYYYMM")</f>
        <v>202208</v>
      </c>
      <c r="P22" s="8" t="str">
        <f>TEXT(DATE(YEAR($E20),MONTH($E20)+COLUMNS($G22:O22)-1,DAY($E20)),"YYYYMM")</f>
        <v>202209</v>
      </c>
      <c r="Q22" s="8" t="str">
        <f>TEXT(DATE(YEAR($E20),MONTH($E20)+COLUMNS($G22:P22)-1,DAY($E20)),"YYYYMM")</f>
        <v>202210</v>
      </c>
      <c r="R22" s="8" t="str">
        <f>TEXT(DATE(YEAR($E20),MONTH($E20)+COLUMNS($G22:Q22)-1,DAY($E20)),"YYYYMM")</f>
        <v>202211</v>
      </c>
      <c r="S22" s="9" t="str">
        <f>TEXT(DATE(YEAR($E20),MONTH($E20)+COLUMNS($G22:R22)-1,DAY($E20)),"YYYYMM")</f>
        <v>202212</v>
      </c>
      <c r="T22" s="104"/>
      <c r="U22" s="7" t="str">
        <f>TEXT(DATE(YEAR($E20),MONTH($E20)+COLUMNS($U22:U22)-1,DAY($E20)),"YYYYMM")</f>
        <v>202201</v>
      </c>
      <c r="V22" s="8" t="str">
        <f>TEXT(DATE(YEAR($E20),MONTH($E20)+COLUMNS($U22:V22)-1,DAY($E20)),"YYYYMM")</f>
        <v>202202</v>
      </c>
      <c r="W22" s="8" t="str">
        <f>TEXT(DATE(YEAR($E20),MONTH($E20)+COLUMNS($U22:W22)-1,DAY($E20)),"YYYYMM")</f>
        <v>202203</v>
      </c>
      <c r="X22" s="8" t="str">
        <f>TEXT(DATE(YEAR($E20),MONTH($E20)+COLUMNS($U22:X22)-1,DAY($E20)),"YYYYMM")</f>
        <v>202204</v>
      </c>
      <c r="Y22" s="8" t="str">
        <f>TEXT(DATE(YEAR($E20),MONTH($E20)+COLUMNS($U22:Y22)-1,DAY($E20)),"YYYYMM")</f>
        <v>202205</v>
      </c>
      <c r="Z22" s="8" t="str">
        <f>TEXT(DATE(YEAR($E20),MONTH($E20)+COLUMNS($U22:Z22)-1,DAY($E20)),"YYYYMM")</f>
        <v>202206</v>
      </c>
      <c r="AA22" s="172" t="s">
        <v>128</v>
      </c>
      <c r="AB22" s="8" t="str">
        <f>TEXT(DATE(YEAR($E20),MONTH($E20)+COLUMNS($U22:AA22)-1,DAY($E20)),"YYYYMM")</f>
        <v>202207</v>
      </c>
      <c r="AC22" s="8" t="str">
        <f>TEXT(DATE(YEAR($E20),MONTH($E20)+COLUMNS($U22:AB22)-1,DAY($E20)),"YYYYMM")</f>
        <v>202208</v>
      </c>
      <c r="AD22" s="8" t="str">
        <f>TEXT(DATE(YEAR($E20),MONTH($E20)+COLUMNS($U22:AC22)-1,DAY($E20)),"YYYYMM")</f>
        <v>202209</v>
      </c>
      <c r="AE22" s="8" t="str">
        <f>TEXT(DATE(YEAR($E20),MONTH($E20)+COLUMNS($U22:AD22)-1,DAY($E20)),"YYYYMM")</f>
        <v>202210</v>
      </c>
      <c r="AF22" s="101" t="str">
        <f>TEXT(DATE(YEAR($E20),MONTH($E20)+COLUMNS($U22:AE22)-1,DAY($E20)),"YYYYMM")</f>
        <v>202211</v>
      </c>
      <c r="AG22" s="8" t="str">
        <f>TEXT(DATE(YEAR($E20),MONTH($E20)+COLUMNS($U22:AF22)-1,DAY($E20)),"YYYYMM")</f>
        <v>202212</v>
      </c>
      <c r="AH22" s="8" t="str">
        <f>TEXT(DATE(YEAR($E20),MONTH($E20)+COLUMNS($U22:AG22)-1,DAY($E20)),"YYYYMM")</f>
        <v>202301</v>
      </c>
      <c r="AI22" s="8" t="str">
        <f>TEXT(DATE(YEAR($E20),MONTH($E20)+COLUMNS($U22:AH22)-1,DAY($E20)),"YYYYMM")</f>
        <v>202302</v>
      </c>
      <c r="AJ22" s="8" t="str">
        <f>TEXT(DATE(YEAR($E20),MONTH($E20)+COLUMNS($U22:AI22)-1,DAY($E20)),"YYYYMM")</f>
        <v>202303</v>
      </c>
      <c r="AK22" s="8" t="str">
        <f>TEXT(DATE(YEAR($E20),MONTH($E20)+COLUMNS($U22:AJ22)-1,DAY($E20)),"YYYYMM")</f>
        <v>202304</v>
      </c>
      <c r="AL22" s="8" t="str">
        <f>TEXT(DATE(YEAR($E20),MONTH($E20)+COLUMNS($U22:AK22)-1,DAY($E20)),"YYYYMM")</f>
        <v>202305</v>
      </c>
      <c r="AM22" s="8" t="str">
        <f>TEXT(DATE(YEAR($E20),MONTH($E20)+COLUMNS($U22:AL22)-1,DAY($E20)),"YYYYMM")</f>
        <v>202306</v>
      </c>
      <c r="AN22" s="8" t="str">
        <f>TEXT(DATE(YEAR($E20),MONTH($E20)+COLUMNS($U22:AM22)-1,DAY($E20)),"YYYYMM")</f>
        <v>202307</v>
      </c>
      <c r="AO22" s="8" t="str">
        <f>TEXT(DATE(YEAR($E20),MONTH($E20)+COLUMNS($U22:AN22)-1,DAY($E20)),"YYYYMM")</f>
        <v>202308</v>
      </c>
      <c r="AP22" s="8" t="str">
        <f>TEXT(DATE(YEAR($E20),MONTH($E20)+COLUMNS($U22:AO22)-1,DAY($E20)),"YYYYMM")</f>
        <v>202309</v>
      </c>
      <c r="AQ22" s="8" t="str">
        <f>TEXT(DATE(YEAR($E20),MONTH($E20)+COLUMNS($U22:AP22)-1,DAY($E20)),"YYYYMM")</f>
        <v>202310</v>
      </c>
      <c r="AR22" s="8" t="str">
        <f>TEXT(DATE(YEAR($E20),MONTH($E20)+COLUMNS($U22:AQ22)-1,DAY($E20)),"YYYYMM")</f>
        <v>202311</v>
      </c>
      <c r="AS22" s="9" t="str">
        <f>TEXT(DATE(YEAR($E20),MONTH($E20)+COLUMNS($U22:AR22)-1,DAY($E20)),"YYYYMM")</f>
        <v>202312</v>
      </c>
      <c r="AU22" s="7" t="str">
        <f>TEXT(DATE(YEAR($E20),MONTH($E20)+COLUMNS($G22:G22)-1,DAY($E20)),"YYYYMM")</f>
        <v>202201</v>
      </c>
      <c r="AV22" s="8" t="str">
        <f>TEXT(DATE(YEAR($E20),MONTH($E20)+COLUMNS($G22:H22)-1,DAY($E20)),"YYYYMM")</f>
        <v>202202</v>
      </c>
      <c r="AW22" s="8" t="str">
        <f>TEXT(DATE(YEAR($E20),MONTH($E20)+COLUMNS($G22:I22)-1,DAY($E20)),"YYYYMM")</f>
        <v>202203</v>
      </c>
      <c r="AX22" s="8" t="str">
        <f>TEXT(DATE(YEAR($E20),MONTH($E20)+COLUMNS($G22:J22)-1,DAY($E20)),"YYYYMM")</f>
        <v>202204</v>
      </c>
      <c r="AY22" s="8" t="str">
        <f>TEXT(DATE(YEAR($E20),MONTH($E20)+COLUMNS($G22:K22)-1,DAY($E20)),"YYYYMM")</f>
        <v>202205</v>
      </c>
      <c r="AZ22" s="8" t="str">
        <f>TEXT(DATE(YEAR($E20),MONTH($E20)+COLUMNS($G22:L22)-1,DAY($E20)),"YYYYMM")</f>
        <v>202206</v>
      </c>
      <c r="BA22" s="172" t="s">
        <v>128</v>
      </c>
      <c r="BB22" s="8" t="str">
        <f>TEXT(DATE(YEAR($E20),MONTH($E20)+COLUMNS($G22:M22)-1,DAY($E20)),"YYYYMM")</f>
        <v>202207</v>
      </c>
      <c r="BC22" s="8" t="str">
        <f>TEXT(DATE(YEAR($E20),MONTH($E20)+COLUMNS($G22:N22)-1,DAY($E20)),"YYYYMM")</f>
        <v>202208</v>
      </c>
      <c r="BD22" s="8" t="str">
        <f>TEXT(DATE(YEAR($E20),MONTH($E20)+COLUMNS($G22:O22)-1,DAY($E20)),"YYYYMM")</f>
        <v>202209</v>
      </c>
      <c r="BE22" s="8" t="str">
        <f>TEXT(DATE(YEAR($E20),MONTH($E20)+COLUMNS($G22:P22)-1,DAY($E20)),"YYYYMM")</f>
        <v>202210</v>
      </c>
      <c r="BF22" s="8" t="str">
        <f>TEXT(DATE(YEAR($E20),MONTH($E20)+COLUMNS($G22:Q22)-1,DAY($E20)),"YYYYMM")</f>
        <v>202211</v>
      </c>
      <c r="BG22" s="9" t="str">
        <f>TEXT(DATE(YEAR($E20),MONTH($E20)+COLUMNS($G22:R22)-1,DAY($E20)),"YYYYMM")</f>
        <v>202212</v>
      </c>
      <c r="BH22" s="104"/>
      <c r="BI22" s="103" t="str">
        <f>TEXT(DATE(YEAR($E20),MONTH($E20)+COLUMNS($G22:G22)-1,DAY($E20)),"YYYYMM")</f>
        <v>202201</v>
      </c>
      <c r="BJ22" s="8" t="str">
        <f>TEXT(DATE(YEAR($E20),MONTH($E20)+COLUMNS($G22:H22)-1,DAY($E20)),"YYYYMM")</f>
        <v>202202</v>
      </c>
      <c r="BK22" s="8" t="str">
        <f>TEXT(DATE(YEAR($E20),MONTH($E20)+COLUMNS($G22:I22)-1,DAY($E20)),"YYYYMM")</f>
        <v>202203</v>
      </c>
      <c r="BL22" s="8" t="str">
        <f>TEXT(DATE(YEAR($E20),MONTH($E20)+COLUMNS($G22:J22)-1,DAY($E20)),"YYYYMM")</f>
        <v>202204</v>
      </c>
      <c r="BM22" s="8" t="str">
        <f>TEXT(DATE(YEAR($E20),MONTH($E20)+COLUMNS($G22:K22)-1,DAY($E20)),"YYYYMM")</f>
        <v>202205</v>
      </c>
      <c r="BN22" s="8" t="str">
        <f>TEXT(DATE(YEAR($E20),MONTH($E20)+COLUMNS($G22:L22)-1,DAY($E20)),"YYYYMM")</f>
        <v>202206</v>
      </c>
      <c r="BO22" s="172" t="s">
        <v>128</v>
      </c>
      <c r="BP22" s="8" t="str">
        <f>TEXT(DATE(YEAR($E20),MONTH($E20)+COLUMNS($G22:M22)-1,DAY($E20)),"YYYYMM")</f>
        <v>202207</v>
      </c>
      <c r="BQ22" s="8" t="str">
        <f>TEXT(DATE(YEAR($E20),MONTH($E20)+COLUMNS($G22:N22)-1,DAY($E20)),"YYYYMM")</f>
        <v>202208</v>
      </c>
      <c r="BR22" s="8" t="str">
        <f>TEXT(DATE(YEAR($E20),MONTH($E20)+COLUMNS($G22:O22)-1,DAY($E20)),"YYYYMM")</f>
        <v>202209</v>
      </c>
      <c r="BS22" s="8" t="str">
        <f>TEXT(DATE(YEAR($E20),MONTH($E20)+COLUMNS($G22:P22)-1,DAY($E20)),"YYYYMM")</f>
        <v>202210</v>
      </c>
      <c r="BT22" s="8" t="str">
        <f>TEXT(DATE(YEAR($E20),MONTH($E20)+COLUMNS($G22:Q22)-1,DAY($E20)),"YYYYMM")</f>
        <v>202211</v>
      </c>
      <c r="BU22" s="8" t="str">
        <f>TEXT(DATE(YEAR($E20),MONTH($E20)+COLUMNS($G22:R22)-1,DAY($E20)),"YYYYMM")</f>
        <v>202212</v>
      </c>
      <c r="BV22" s="8" t="str">
        <f>TEXT(DATE(YEAR($E20),MONTH($E20)+COLUMNS($G22:S22)-1,DAY($E20)),"YYYYMM")</f>
        <v>202301</v>
      </c>
      <c r="BW22" s="8" t="str">
        <f>TEXT(DATE(YEAR($E20),MONTH($E20)+COLUMNS($G22:T22)-1,DAY($E20)),"YYYYMM")</f>
        <v>202302</v>
      </c>
      <c r="BX22" s="8" t="str">
        <f>TEXT(DATE(YEAR($E20),MONTH($E20)+COLUMNS($G22:U22)-1,DAY($E20)),"YYYYMM")</f>
        <v>202303</v>
      </c>
      <c r="BY22" s="8" t="str">
        <f>TEXT(DATE(YEAR($E20),MONTH($E20)+COLUMNS($G22:V22)-1,DAY($E20)),"YYYYMM")</f>
        <v>202304</v>
      </c>
      <c r="BZ22" s="8" t="str">
        <f>TEXT(DATE(YEAR($E20),MONTH($E20)+COLUMNS($G22:W22)-1,DAY($E20)),"YYYYMM")</f>
        <v>202305</v>
      </c>
      <c r="CA22" s="8" t="str">
        <f>TEXT(DATE(YEAR($E20),MONTH($E20)+COLUMNS($G22:X22)-1,DAY($E20)),"YYYYMM")</f>
        <v>202306</v>
      </c>
      <c r="CB22" s="8" t="str">
        <f>TEXT(DATE(YEAR($E20),MONTH($E20)+COLUMNS($G22:Y22)-1,DAY($E20)),"YYYYMM")</f>
        <v>202307</v>
      </c>
      <c r="CC22" s="8" t="str">
        <f>TEXT(DATE(YEAR($E20),MONTH($E20)+COLUMNS($G22:Z22)-1,DAY($E20)),"YYYYMM")</f>
        <v>202308</v>
      </c>
      <c r="CD22" s="8" t="str">
        <f>TEXT(DATE(YEAR($E20),MONTH($E20)+COLUMNS($G22:AA22)-1,DAY($E20)),"YYYYMM")</f>
        <v>202309</v>
      </c>
      <c r="CE22" s="8" t="str">
        <f>TEXT(DATE(YEAR($E20),MONTH($E20)+COLUMNS($G22:AB22)-1,DAY($E20)),"YYYYMM")</f>
        <v>202310</v>
      </c>
      <c r="CF22" s="8" t="str">
        <f>TEXT(DATE(YEAR($E20),MONTH($E20)+COLUMNS($G22:AC22)-1,DAY($E20)),"YYYYMM")</f>
        <v>202311</v>
      </c>
      <c r="CG22" s="9" t="str">
        <f>TEXT(DATE(YEAR($E20),MONTH($E20)+COLUMNS($G22:AD22)-1,DAY($E20)),"YYYYMM")</f>
        <v>202312</v>
      </c>
    </row>
    <row r="23" spans="1:85" x14ac:dyDescent="0.25">
      <c r="A23" s="42" t="s">
        <v>12</v>
      </c>
      <c r="B23" s="43" t="s">
        <v>5</v>
      </c>
      <c r="C23" s="44">
        <v>6.55</v>
      </c>
      <c r="D23" s="45"/>
      <c r="E23" s="45"/>
      <c r="F23" s="45"/>
      <c r="G23" s="144"/>
      <c r="H23" s="77">
        <f>'PMPMs Jan22-Dec22'!H23*'PMPMs Jan22-Dec22'!$C23</f>
        <v>0</v>
      </c>
      <c r="I23" s="77">
        <f>'PMPMs Jan22-Dec22'!I23*'PMPMs Jan22-Dec22'!$C23</f>
        <v>0</v>
      </c>
      <c r="J23" s="77">
        <f>'PMPMs Jan22-Dec22'!J23*'PMPMs Jan22-Dec22'!$C23</f>
        <v>0</v>
      </c>
      <c r="K23" s="77">
        <f>'PMPMs Jan22-Dec22'!K23*'PMPMs Jan22-Dec22'!$C23</f>
        <v>0</v>
      </c>
      <c r="L23" s="77">
        <f>'PMPMs Jan22-Dec22'!L23*'PMPMs Jan22-Dec22'!$C23</f>
        <v>0</v>
      </c>
      <c r="M23" s="77">
        <f>'PMPMs Jan22-Dec22'!M23*'PMPMs Jan22-Dec22'!$C23</f>
        <v>2629458.1999999997</v>
      </c>
      <c r="N23" s="77">
        <f>'PMPMs Jan22-Dec22'!N23*'PMPMs Jan22-Dec22'!$C23</f>
        <v>2637796.35</v>
      </c>
      <c r="O23" s="77">
        <f>'PMPMs Jan22-Dec22'!O23*'PMPMs Jan22-Dec22'!$C23</f>
        <v>2640763.5</v>
      </c>
      <c r="P23" s="77">
        <f>'PMPMs Jan22-Dec22'!P23*'PMPMs Jan22-Dec22'!$C23</f>
        <v>2649160.6</v>
      </c>
      <c r="Q23" s="77">
        <f>'PMPMs Jan22-Dec22'!Q23*'PMPMs Jan22-Dec22'!$C23</f>
        <v>2652828.6</v>
      </c>
      <c r="R23" s="77">
        <f>'PMPMs Jan22-Dec22'!R23*'PMPMs Jan22-Dec22'!$C23</f>
        <v>2655239</v>
      </c>
      <c r="S23" s="78">
        <f>'PMPMs Jan22-Dec22'!S23*'PMPMs Jan22-Dec22'!$C23</f>
        <v>2665745.1999999997</v>
      </c>
      <c r="T23" s="151"/>
      <c r="U23" s="144"/>
      <c r="V23" s="147"/>
      <c r="W23" s="77">
        <f>'PMPMs Jan22-Dec22'!W23*'PMPMs Jan22-Dec22'!$C23</f>
        <v>0</v>
      </c>
      <c r="X23" s="77">
        <f>'PMPMs Jan22-Dec22'!X23*'PMPMs Jan22-Dec22'!$C23</f>
        <v>0</v>
      </c>
      <c r="Y23" s="77">
        <f>'PMPMs Jan22-Dec22'!Y23*'PMPMs Jan22-Dec22'!$C23</f>
        <v>0</v>
      </c>
      <c r="Z23" s="77">
        <f>'PMPMs Jan22-Dec22'!Z23*'PMPMs Jan22-Dec22'!$C23</f>
        <v>0</v>
      </c>
      <c r="AA23" s="77">
        <f>'PMPMs Jan22-Dec22'!AA23*'PMPMs Jan22-Dec22'!$C23</f>
        <v>16388.099999999999</v>
      </c>
      <c r="AB23" s="77">
        <f>'PMPMs Jan22-Dec22'!AB23*'PMPMs Jan22-Dec22'!$C23</f>
        <v>15870.65</v>
      </c>
      <c r="AC23" s="77">
        <f>'PMPMs Jan22-Dec22'!AC23*'PMPMs Jan22-Dec22'!$C23</f>
        <v>5289321.5</v>
      </c>
      <c r="AD23" s="77">
        <f>'PMPMs Jan22-Dec22'!AD23*'PMPMs Jan22-Dec22'!$C23</f>
        <v>5299867</v>
      </c>
      <c r="AE23" s="77">
        <f>'PMPMs Jan22-Dec22'!AE23*'PMPMs Jan22-Dec22'!$C23</f>
        <v>2665836.9</v>
      </c>
      <c r="AF23" s="176">
        <f>'PMPMs Jan22-Dec22'!AF23*'PMPMs Jan22-Dec22'!$C23</f>
        <v>18123.849999999999</v>
      </c>
      <c r="AG23" s="77">
        <f>'PMPMs Jan22-Dec22'!AG23*'PMPMs Jan22-Dec22'!$C23</f>
        <v>8253</v>
      </c>
      <c r="AH23" s="77">
        <f>'PMPMs Jan22-Dec22'!AH23*'PMPMs Jan22-Dec22'!$C23</f>
        <v>20560.45</v>
      </c>
      <c r="AI23" s="77">
        <f>'PMPMs Jan22-Dec22'!AI23*'PMPMs Jan22-Dec22'!$C23</f>
        <v>9667.7999999999993</v>
      </c>
      <c r="AJ23" s="77">
        <f>'PMPMs Jan22-Dec22'!AJ23*'PMPMs Jan22-Dec22'!$C23</f>
        <v>1277.25</v>
      </c>
      <c r="AK23" s="77">
        <f>'PMPMs Jan22-Dec22'!AK23*'PMPMs Jan22-Dec22'!$C23</f>
        <v>-32271.85</v>
      </c>
      <c r="AL23" s="77">
        <f>'PMPMs Jan22-Dec22'!AL23*'PMPMs Jan22-Dec22'!$C23</f>
        <v>-114310.59999999999</v>
      </c>
      <c r="AM23" s="77">
        <f>'PMPMs Jan22-Dec22'!AM23*'PMPMs Jan22-Dec22'!$C23</f>
        <v>-1192.0999999999999</v>
      </c>
      <c r="AN23" s="77">
        <f>'PMPMs Jan22-Dec22'!AN23*'PMPMs Jan22-Dec22'!$C23</f>
        <v>0</v>
      </c>
      <c r="AO23" s="77">
        <f>'PMPMs Jan22-Dec22'!AO23*'PMPMs Jan22-Dec22'!$C23</f>
        <v>0</v>
      </c>
      <c r="AP23" s="77">
        <f>'PMPMs Jan22-Dec22'!AP23*'PMPMs Jan22-Dec22'!$C23</f>
        <v>0</v>
      </c>
      <c r="AQ23" s="77">
        <f>'PMPMs Jan22-Dec22'!AQ23*'PMPMs Jan22-Dec22'!$C23</f>
        <v>0</v>
      </c>
      <c r="AR23" s="77">
        <f>'PMPMs Jan22-Dec22'!AR23*'PMPMs Jan22-Dec22'!$C23</f>
        <v>0</v>
      </c>
      <c r="AS23" s="77">
        <f>'PMPMs Jan22-Dec22'!AS23*'PMPMs Jan22-Dec22'!$C23</f>
        <v>0</v>
      </c>
      <c r="AU23" s="144"/>
      <c r="AV23" s="77">
        <f>'PMPMs Jan22-Dec22'!AV23*'PMPMs Jan22-Dec22'!$C23</f>
        <v>0</v>
      </c>
      <c r="AW23" s="77">
        <f>'PMPMs Jan22-Dec22'!AW23*'PMPMs Jan22-Dec22'!$C23</f>
        <v>0</v>
      </c>
      <c r="AX23" s="77">
        <f>'PMPMs Jan22-Dec22'!AX23*'PMPMs Jan22-Dec22'!$C23</f>
        <v>0</v>
      </c>
      <c r="AY23" s="77">
        <f>'PMPMs Jan22-Dec22'!AY23*'PMPMs Jan22-Dec22'!$C23</f>
        <v>0</v>
      </c>
      <c r="AZ23" s="77">
        <f>'PMPMs Jan22-Dec22'!AZ23*'PMPMs Jan22-Dec22'!$C23</f>
        <v>0</v>
      </c>
      <c r="BA23" s="77">
        <f>'PMPMs Jan22-Dec22'!BA23*'PMPMs Jan22-Dec22'!$C23</f>
        <v>2615840.75</v>
      </c>
      <c r="BB23" s="77">
        <f>'PMPMs Jan22-Dec22'!BB23*'PMPMs Jan22-Dec22'!$C23</f>
        <v>2630453.7999999998</v>
      </c>
      <c r="BC23" s="77">
        <f>'PMPMs Jan22-Dec22'!BC23*'PMPMs Jan22-Dec22'!$C23</f>
        <v>2637881.5</v>
      </c>
      <c r="BD23" s="77">
        <f>'PMPMs Jan22-Dec22'!BD23*'PMPMs Jan22-Dec22'!$C23</f>
        <v>2651518.6</v>
      </c>
      <c r="BE23" s="77">
        <f>'PMPMs Jan22-Dec22'!BE23*'PMPMs Jan22-Dec22'!$C23</f>
        <v>2658206.15</v>
      </c>
      <c r="BF23" s="77">
        <f>'PMPMs Jan22-Dec22'!BF23*'PMPMs Jan22-Dec22'!$C23</f>
        <v>2665398.0499999998</v>
      </c>
      <c r="BG23" s="78">
        <f>'PMPMs Jan22-Dec22'!BG23*'PMPMs Jan22-Dec22'!$C23</f>
        <v>2680829.85</v>
      </c>
      <c r="BH23" s="151"/>
      <c r="BI23" s="144"/>
      <c r="BJ23" s="147"/>
      <c r="BK23" s="77">
        <f>'PMPMs Jan22-Dec22'!BK23*'PMPMs Jan22-Dec22'!$C23</f>
        <v>0</v>
      </c>
      <c r="BL23" s="77">
        <f>'PMPMs Jan22-Dec22'!BL23*'PMPMs Jan22-Dec22'!$C23</f>
        <v>0</v>
      </c>
      <c r="BM23" s="77">
        <f>'PMPMs Jan22-Dec22'!BM23*'PMPMs Jan22-Dec22'!$C23</f>
        <v>0</v>
      </c>
      <c r="BN23" s="77">
        <f>'PMPMs Jan22-Dec22'!BN23*'PMPMs Jan22-Dec22'!$C23</f>
        <v>0</v>
      </c>
      <c r="BO23" s="77">
        <f>'PMPMs Jan22-Dec22'!BO23*'PMPMs Jan22-Dec22'!$C23</f>
        <v>21326.799999999999</v>
      </c>
      <c r="BP23" s="77">
        <f>'PMPMs Jan22-Dec22'!BP23*'PMPMs Jan22-Dec22'!$C23</f>
        <v>20802.8</v>
      </c>
      <c r="BQ23" s="77">
        <f>'PMPMs Jan22-Dec22'!BQ23*'PMPMs Jan22-Dec22'!$C23</f>
        <v>5259348.7</v>
      </c>
      <c r="BR23" s="77">
        <f>'PMPMs Jan22-Dec22'!BR23*'PMPMs Jan22-Dec22'!$C23</f>
        <v>5274433.3499999996</v>
      </c>
      <c r="BS23" s="77">
        <f>'PMPMs Jan22-Dec22'!BS23*'PMPMs Jan22-Dec22'!$C23</f>
        <v>2661684.1999999997</v>
      </c>
      <c r="BT23" s="77">
        <f>'PMPMs Jan22-Dec22'!BT23*'PMPMs Jan22-Dec22'!$C23</f>
        <v>23494.85</v>
      </c>
      <c r="BU23" s="77">
        <f>'PMPMs Jan22-Dec22'!BU23*'PMPMs Jan22-Dec22'!$C23</f>
        <v>17213.399999999998</v>
      </c>
      <c r="BV23" s="77">
        <f>'PMPMs Jan22-Dec22'!BV23*'PMPMs Jan22-Dec22'!$C23</f>
        <v>26186.899999999998</v>
      </c>
      <c r="BW23" s="77">
        <f>'PMPMs Jan22-Dec22'!BW23*'PMPMs Jan22-Dec22'!$C23</f>
        <v>15877.199999999999</v>
      </c>
      <c r="BX23" s="77">
        <f>'PMPMs Jan22-Dec22'!BX23*'PMPMs Jan22-Dec22'!$C23</f>
        <v>550.19999999999993</v>
      </c>
      <c r="BY23" s="77">
        <f>'PMPMs Jan22-Dec22'!BY23*'PMPMs Jan22-Dec22'!$C23</f>
        <v>-33791.449999999997</v>
      </c>
      <c r="BZ23" s="77">
        <f>'PMPMs Jan22-Dec22'!BZ23*'PMPMs Jan22-Dec22'!$C23</f>
        <v>-119485.09999999999</v>
      </c>
      <c r="CA23" s="77">
        <f>'PMPMs Jan22-Dec22'!CA23*'PMPMs Jan22-Dec22'!$C23</f>
        <v>-510.9</v>
      </c>
      <c r="CB23" s="77">
        <f>'PMPMs Jan22-Dec22'!CB23*'PMPMs Jan22-Dec22'!$C23</f>
        <v>0</v>
      </c>
      <c r="CC23" s="77">
        <f>'PMPMs Jan22-Dec22'!CC23*'PMPMs Jan22-Dec22'!$C23</f>
        <v>0</v>
      </c>
      <c r="CD23" s="77">
        <f>'PMPMs Jan22-Dec22'!CD23*'PMPMs Jan22-Dec22'!$C23</f>
        <v>0</v>
      </c>
      <c r="CE23" s="77">
        <f>'PMPMs Jan22-Dec22'!CE23*'PMPMs Jan22-Dec22'!$C23</f>
        <v>0</v>
      </c>
      <c r="CF23" s="77">
        <f>'PMPMs Jan22-Dec22'!CF23*'PMPMs Jan22-Dec22'!$C23</f>
        <v>0</v>
      </c>
      <c r="CG23" s="77">
        <f>'PMPMs Jan22-Dec22'!CG23*'PMPMs Jan22-Dec22'!$C23</f>
        <v>0</v>
      </c>
    </row>
    <row r="24" spans="1:85" x14ac:dyDescent="0.25">
      <c r="A24" s="50" t="s">
        <v>11</v>
      </c>
      <c r="B24" s="51" t="s">
        <v>6</v>
      </c>
      <c r="C24" s="52">
        <v>0.46</v>
      </c>
      <c r="D24" s="45"/>
      <c r="E24" s="45"/>
      <c r="F24" s="45"/>
      <c r="G24" s="145"/>
      <c r="H24" s="77">
        <f>'PMPMs Jan22-Dec22'!H24*'PMPMs Jan22-Dec22'!$C24</f>
        <v>0</v>
      </c>
      <c r="I24" s="77">
        <f>'PMPMs Jan22-Dec22'!I24*'PMPMs Jan22-Dec22'!$C24</f>
        <v>0</v>
      </c>
      <c r="J24" s="77">
        <f>'PMPMs Jan22-Dec22'!J24*'PMPMs Jan22-Dec22'!$C24</f>
        <v>0</v>
      </c>
      <c r="K24" s="77">
        <f>'PMPMs Jan22-Dec22'!K24*'PMPMs Jan22-Dec22'!$C24</f>
        <v>0</v>
      </c>
      <c r="L24" s="77">
        <f>'PMPMs Jan22-Dec22'!L24*'PMPMs Jan22-Dec22'!$C24</f>
        <v>0</v>
      </c>
      <c r="M24" s="77">
        <f>'PMPMs Jan22-Dec22'!M24*'PMPMs Jan22-Dec22'!$C24</f>
        <v>67407.48</v>
      </c>
      <c r="N24" s="77">
        <f>'PMPMs Jan22-Dec22'!N24*'PMPMs Jan22-Dec22'!$C24</f>
        <v>67655.42</v>
      </c>
      <c r="O24" s="77">
        <f>'PMPMs Jan22-Dec22'!O24*'PMPMs Jan22-Dec22'!$C24</f>
        <v>67698.66</v>
      </c>
      <c r="P24" s="77">
        <f>'PMPMs Jan22-Dec22'!P24*'PMPMs Jan22-Dec22'!$C24</f>
        <v>67913.94</v>
      </c>
      <c r="Q24" s="77">
        <f>'PMPMs Jan22-Dec22'!Q24*'PMPMs Jan22-Dec22'!$C24</f>
        <v>68093.34</v>
      </c>
      <c r="R24" s="77">
        <f>'PMPMs Jan22-Dec22'!R24*'PMPMs Jan22-Dec22'!$C24</f>
        <v>68223.520000000004</v>
      </c>
      <c r="S24" s="78">
        <f>'PMPMs Jan22-Dec22'!S24*'PMPMs Jan22-Dec22'!$C24</f>
        <v>68403.839999999997</v>
      </c>
      <c r="T24" s="151"/>
      <c r="U24" s="145"/>
      <c r="V24" s="148"/>
      <c r="W24" s="77">
        <f>'PMPMs Jan22-Dec22'!W24*'PMPMs Jan22-Dec22'!$C24</f>
        <v>0</v>
      </c>
      <c r="X24" s="77">
        <f>'PMPMs Jan22-Dec22'!X24*'PMPMs Jan22-Dec22'!$C24</f>
        <v>0</v>
      </c>
      <c r="Y24" s="77">
        <f>'PMPMs Jan22-Dec22'!Y24*'PMPMs Jan22-Dec22'!$C24</f>
        <v>0</v>
      </c>
      <c r="Z24" s="77">
        <f>'PMPMs Jan22-Dec22'!Z24*'PMPMs Jan22-Dec22'!$C24</f>
        <v>0</v>
      </c>
      <c r="AA24" s="77">
        <f>'PMPMs Jan22-Dec22'!AA24*'PMPMs Jan22-Dec22'!$C24</f>
        <v>879.98</v>
      </c>
      <c r="AB24" s="77">
        <f>'PMPMs Jan22-Dec22'!AB24*'PMPMs Jan22-Dec22'!$C24</f>
        <v>921.38</v>
      </c>
      <c r="AC24" s="77">
        <f>'PMPMs Jan22-Dec22'!AC24*'PMPMs Jan22-Dec22'!$C24</f>
        <v>137479.74000000002</v>
      </c>
      <c r="AD24" s="77">
        <f>'PMPMs Jan22-Dec22'!AD24*'PMPMs Jan22-Dec22'!$C24</f>
        <v>137018.36000000002</v>
      </c>
      <c r="AE24" s="77">
        <f>'PMPMs Jan22-Dec22'!AE24*'PMPMs Jan22-Dec22'!$C24</f>
        <v>68889.14</v>
      </c>
      <c r="AF24" s="176">
        <f>'PMPMs Jan22-Dec22'!AF24*'PMPMs Jan22-Dec22'!$C24</f>
        <v>1156.9000000000001</v>
      </c>
      <c r="AG24" s="77">
        <f>'PMPMs Jan22-Dec22'!AG24*'PMPMs Jan22-Dec22'!$C24</f>
        <v>1035.92</v>
      </c>
      <c r="AH24" s="77">
        <f>'PMPMs Jan22-Dec22'!AH24*'PMPMs Jan22-Dec22'!$C24</f>
        <v>879.98</v>
      </c>
      <c r="AI24" s="77">
        <f>'PMPMs Jan22-Dec22'!AI24*'PMPMs Jan22-Dec22'!$C24</f>
        <v>859.28000000000009</v>
      </c>
      <c r="AJ24" s="77">
        <f>'PMPMs Jan22-Dec22'!AJ24*'PMPMs Jan22-Dec22'!$C24</f>
        <v>-12661.5</v>
      </c>
      <c r="AK24" s="77">
        <f>'PMPMs Jan22-Dec22'!AK24*'PMPMs Jan22-Dec22'!$C24</f>
        <v>3497.84</v>
      </c>
      <c r="AL24" s="77">
        <f>'PMPMs Jan22-Dec22'!AL24*'PMPMs Jan22-Dec22'!$C24</f>
        <v>9447.02</v>
      </c>
      <c r="AM24" s="77">
        <f>'PMPMs Jan22-Dec22'!AM24*'PMPMs Jan22-Dec22'!$C24</f>
        <v>22.540000000000003</v>
      </c>
      <c r="AN24" s="77">
        <f>'PMPMs Jan22-Dec22'!AN24*'PMPMs Jan22-Dec22'!$C24</f>
        <v>0</v>
      </c>
      <c r="AO24" s="77">
        <f>'PMPMs Jan22-Dec22'!AO24*'PMPMs Jan22-Dec22'!$C24</f>
        <v>0</v>
      </c>
      <c r="AP24" s="77">
        <f>'PMPMs Jan22-Dec22'!AP24*'PMPMs Jan22-Dec22'!$C24</f>
        <v>0</v>
      </c>
      <c r="AQ24" s="77">
        <f>'PMPMs Jan22-Dec22'!AQ24*'PMPMs Jan22-Dec22'!$C24</f>
        <v>0</v>
      </c>
      <c r="AR24" s="77">
        <f>'PMPMs Jan22-Dec22'!AR24*'PMPMs Jan22-Dec22'!$C24</f>
        <v>0</v>
      </c>
      <c r="AS24" s="77">
        <f>'PMPMs Jan22-Dec22'!AS24*'PMPMs Jan22-Dec22'!$C24</f>
        <v>0</v>
      </c>
      <c r="AU24" s="145"/>
      <c r="AV24" s="77">
        <f>'PMPMs Jan22-Dec22'!AV24*'PMPMs Jan22-Dec22'!$C24</f>
        <v>0</v>
      </c>
      <c r="AW24" s="77">
        <f>'PMPMs Jan22-Dec22'!AW24*'PMPMs Jan22-Dec22'!$C24</f>
        <v>0</v>
      </c>
      <c r="AX24" s="77">
        <f>'PMPMs Jan22-Dec22'!AX24*'PMPMs Jan22-Dec22'!$C24</f>
        <v>0</v>
      </c>
      <c r="AY24" s="77">
        <f>'PMPMs Jan22-Dec22'!AY24*'PMPMs Jan22-Dec22'!$C24</f>
        <v>0</v>
      </c>
      <c r="AZ24" s="77">
        <f>'PMPMs Jan22-Dec22'!AZ24*'PMPMs Jan22-Dec22'!$C24</f>
        <v>0</v>
      </c>
      <c r="BA24" s="77">
        <f>'PMPMs Jan22-Dec22'!BA24*'PMPMs Jan22-Dec22'!$C24</f>
        <v>68149.919999999998</v>
      </c>
      <c r="BB24" s="77">
        <f>'PMPMs Jan22-Dec22'!BB24*'PMPMs Jan22-Dec22'!$C24</f>
        <v>68558.86</v>
      </c>
      <c r="BC24" s="77">
        <f>'PMPMs Jan22-Dec22'!BC24*'PMPMs Jan22-Dec22'!$C24</f>
        <v>68785.64</v>
      </c>
      <c r="BD24" s="77">
        <f>'PMPMs Jan22-Dec22'!BD24*'PMPMs Jan22-Dec22'!$C24</f>
        <v>69206.080000000002</v>
      </c>
      <c r="BE24" s="77">
        <f>'PMPMs Jan22-Dec22'!BE24*'PMPMs Jan22-Dec22'!$C24</f>
        <v>69452.180000000008</v>
      </c>
      <c r="BF24" s="77">
        <f>'PMPMs Jan22-Dec22'!BF24*'PMPMs Jan22-Dec22'!$C24</f>
        <v>69830.760000000009</v>
      </c>
      <c r="BG24" s="78">
        <f>'PMPMs Jan22-Dec22'!BG24*'PMPMs Jan22-Dec22'!$C24</f>
        <v>70241.08</v>
      </c>
      <c r="BH24" s="151"/>
      <c r="BI24" s="145"/>
      <c r="BJ24" s="148"/>
      <c r="BK24" s="77">
        <f>'PMPMs Jan22-Dec22'!BK24*'PMPMs Jan22-Dec22'!$C24</f>
        <v>0</v>
      </c>
      <c r="BL24" s="77">
        <f>'PMPMs Jan22-Dec22'!BL24*'PMPMs Jan22-Dec22'!$C24</f>
        <v>0</v>
      </c>
      <c r="BM24" s="77">
        <f>'PMPMs Jan22-Dec22'!BM24*'PMPMs Jan22-Dec22'!$C24</f>
        <v>0</v>
      </c>
      <c r="BN24" s="77">
        <f>'PMPMs Jan22-Dec22'!BN24*'PMPMs Jan22-Dec22'!$C24</f>
        <v>0</v>
      </c>
      <c r="BO24" s="77">
        <f>'PMPMs Jan22-Dec22'!BO24*'PMPMs Jan22-Dec22'!$C24</f>
        <v>1110.44</v>
      </c>
      <c r="BP24" s="77">
        <f>'PMPMs Jan22-Dec22'!BP24*'PMPMs Jan22-Dec22'!$C24</f>
        <v>1057.54</v>
      </c>
      <c r="BQ24" s="77">
        <f>'PMPMs Jan22-Dec22'!BQ24*'PMPMs Jan22-Dec22'!$C24</f>
        <v>138356.96</v>
      </c>
      <c r="BR24" s="77">
        <f>'PMPMs Jan22-Dec22'!BR24*'PMPMs Jan22-Dec22'!$C24</f>
        <v>138259.9</v>
      </c>
      <c r="BS24" s="77">
        <f>'PMPMs Jan22-Dec22'!BS24*'PMPMs Jan22-Dec22'!$C24</f>
        <v>69948.06</v>
      </c>
      <c r="BT24" s="77">
        <f>'PMPMs Jan22-Dec22'!BT24*'PMPMs Jan22-Dec22'!$C24</f>
        <v>1434.28</v>
      </c>
      <c r="BU24" s="77">
        <f>'PMPMs Jan22-Dec22'!BU24*'PMPMs Jan22-Dec22'!$C24</f>
        <v>1326.18</v>
      </c>
      <c r="BV24" s="77">
        <f>'PMPMs Jan22-Dec22'!BV24*'PMPMs Jan22-Dec22'!$C24</f>
        <v>1165.18</v>
      </c>
      <c r="BW24" s="77">
        <f>'PMPMs Jan22-Dec22'!BW24*'PMPMs Jan22-Dec22'!$C24</f>
        <v>1023.5</v>
      </c>
      <c r="BX24" s="77">
        <f>'PMPMs Jan22-Dec22'!BX24*'PMPMs Jan22-Dec22'!$C24</f>
        <v>-11612.24</v>
      </c>
      <c r="BY24" s="77">
        <f>'PMPMs Jan22-Dec22'!BY24*'PMPMs Jan22-Dec22'!$C24</f>
        <v>3735.2000000000003</v>
      </c>
      <c r="BZ24" s="77">
        <f>'PMPMs Jan22-Dec22'!BZ24*'PMPMs Jan22-Dec22'!$C24</f>
        <v>10078.6</v>
      </c>
      <c r="CA24" s="77">
        <f>'PMPMs Jan22-Dec22'!CA24*'PMPMs Jan22-Dec22'!$C24</f>
        <v>-14.26</v>
      </c>
      <c r="CB24" s="77">
        <f>'PMPMs Jan22-Dec22'!CB24*'PMPMs Jan22-Dec22'!$C24</f>
        <v>0</v>
      </c>
      <c r="CC24" s="77">
        <f>'PMPMs Jan22-Dec22'!CC24*'PMPMs Jan22-Dec22'!$C24</f>
        <v>0</v>
      </c>
      <c r="CD24" s="77">
        <f>'PMPMs Jan22-Dec22'!CD24*'PMPMs Jan22-Dec22'!$C24</f>
        <v>0</v>
      </c>
      <c r="CE24" s="77">
        <f>'PMPMs Jan22-Dec22'!CE24*'PMPMs Jan22-Dec22'!$C24</f>
        <v>0</v>
      </c>
      <c r="CF24" s="77">
        <f>'PMPMs Jan22-Dec22'!CF24*'PMPMs Jan22-Dec22'!$C24</f>
        <v>0</v>
      </c>
      <c r="CG24" s="77">
        <f>'PMPMs Jan22-Dec22'!CG24*'PMPMs Jan22-Dec22'!$C24</f>
        <v>0</v>
      </c>
    </row>
    <row r="25" spans="1:85" x14ac:dyDescent="0.25">
      <c r="A25" s="50" t="s">
        <v>13</v>
      </c>
      <c r="B25" s="51" t="s">
        <v>7</v>
      </c>
      <c r="C25" s="52">
        <v>7.98</v>
      </c>
      <c r="D25" s="45"/>
      <c r="E25" s="45"/>
      <c r="F25" s="45"/>
      <c r="G25" s="145"/>
      <c r="H25" s="77">
        <f>'PMPMs Jan22-Dec22'!H25*'PMPMs Jan22-Dec22'!$C25</f>
        <v>0</v>
      </c>
      <c r="I25" s="77">
        <f>'PMPMs Jan22-Dec22'!I25*'PMPMs Jan22-Dec22'!$C25</f>
        <v>0</v>
      </c>
      <c r="J25" s="77">
        <f>'PMPMs Jan22-Dec22'!J25*'PMPMs Jan22-Dec22'!$C25</f>
        <v>0</v>
      </c>
      <c r="K25" s="77">
        <f>'PMPMs Jan22-Dec22'!K25*'PMPMs Jan22-Dec22'!$C25</f>
        <v>0</v>
      </c>
      <c r="L25" s="77">
        <f>'PMPMs Jan22-Dec22'!L25*'PMPMs Jan22-Dec22'!$C25</f>
        <v>0</v>
      </c>
      <c r="M25" s="77">
        <f>'PMPMs Jan22-Dec22'!M25*'PMPMs Jan22-Dec22'!$C25</f>
        <v>7213.92</v>
      </c>
      <c r="N25" s="77">
        <f>'PMPMs Jan22-Dec22'!N25*'PMPMs Jan22-Dec22'!$C25</f>
        <v>7110.18</v>
      </c>
      <c r="O25" s="77">
        <f>'PMPMs Jan22-Dec22'!O25*'PMPMs Jan22-Dec22'!$C25</f>
        <v>7038.3600000000006</v>
      </c>
      <c r="P25" s="77">
        <f>'PMPMs Jan22-Dec22'!P25*'PMPMs Jan22-Dec22'!$C25</f>
        <v>7038.3600000000006</v>
      </c>
      <c r="Q25" s="77">
        <f>'PMPMs Jan22-Dec22'!Q25*'PMPMs Jan22-Dec22'!$C25</f>
        <v>6806.9400000000005</v>
      </c>
      <c r="R25" s="77">
        <f>'PMPMs Jan22-Dec22'!R25*'PMPMs Jan22-Dec22'!$C25</f>
        <v>6814.92</v>
      </c>
      <c r="S25" s="78">
        <f>'PMPMs Jan22-Dec22'!S25*'PMPMs Jan22-Dec22'!$C25</f>
        <v>6790.9800000000005</v>
      </c>
      <c r="T25" s="151"/>
      <c r="U25" s="145"/>
      <c r="V25" s="148"/>
      <c r="W25" s="77">
        <f>'PMPMs Jan22-Dec22'!W25*'PMPMs Jan22-Dec22'!$C25</f>
        <v>0</v>
      </c>
      <c r="X25" s="77">
        <f>'PMPMs Jan22-Dec22'!X25*'PMPMs Jan22-Dec22'!$C25</f>
        <v>0</v>
      </c>
      <c r="Y25" s="77">
        <f>'PMPMs Jan22-Dec22'!Y25*'PMPMs Jan22-Dec22'!$C25</f>
        <v>0</v>
      </c>
      <c r="Z25" s="77">
        <f>'PMPMs Jan22-Dec22'!Z25*'PMPMs Jan22-Dec22'!$C25</f>
        <v>0</v>
      </c>
      <c r="AA25" s="77">
        <f>'PMPMs Jan22-Dec22'!AA25*'PMPMs Jan22-Dec22'!$C25</f>
        <v>7.98</v>
      </c>
      <c r="AB25" s="77">
        <f>'PMPMs Jan22-Dec22'!AB25*'PMPMs Jan22-Dec22'!$C25</f>
        <v>0</v>
      </c>
      <c r="AC25" s="77">
        <f>'PMPMs Jan22-Dec22'!AC25*'PMPMs Jan22-Dec22'!$C25</f>
        <v>15162</v>
      </c>
      <c r="AD25" s="77">
        <f>'PMPMs Jan22-Dec22'!AD25*'PMPMs Jan22-Dec22'!$C25</f>
        <v>15018.36</v>
      </c>
      <c r="AE25" s="77">
        <f>'PMPMs Jan22-Dec22'!AE25*'PMPMs Jan22-Dec22'!$C25</f>
        <v>7046.34</v>
      </c>
      <c r="AF25" s="176">
        <f>'PMPMs Jan22-Dec22'!AF25*'PMPMs Jan22-Dec22'!$C25</f>
        <v>0</v>
      </c>
      <c r="AG25" s="77">
        <f>'PMPMs Jan22-Dec22'!AG25*'PMPMs Jan22-Dec22'!$C25</f>
        <v>0</v>
      </c>
      <c r="AH25" s="77">
        <f>'PMPMs Jan22-Dec22'!AH25*'PMPMs Jan22-Dec22'!$C25</f>
        <v>0</v>
      </c>
      <c r="AI25" s="77">
        <f>'PMPMs Jan22-Dec22'!AI25*'PMPMs Jan22-Dec22'!$C25</f>
        <v>0</v>
      </c>
      <c r="AJ25" s="77">
        <f>'PMPMs Jan22-Dec22'!AJ25*'PMPMs Jan22-Dec22'!$C25</f>
        <v>0</v>
      </c>
      <c r="AK25" s="77">
        <f>'PMPMs Jan22-Dec22'!AK25*'PMPMs Jan22-Dec22'!$C25</f>
        <v>0</v>
      </c>
      <c r="AL25" s="77">
        <f>'PMPMs Jan22-Dec22'!AL25*'PMPMs Jan22-Dec22'!$C25</f>
        <v>0</v>
      </c>
      <c r="AM25" s="77">
        <f>'PMPMs Jan22-Dec22'!AM25*'PMPMs Jan22-Dec22'!$C25</f>
        <v>0</v>
      </c>
      <c r="AN25" s="77">
        <f>'PMPMs Jan22-Dec22'!AN25*'PMPMs Jan22-Dec22'!$C25</f>
        <v>0</v>
      </c>
      <c r="AO25" s="77">
        <f>'PMPMs Jan22-Dec22'!AO25*'PMPMs Jan22-Dec22'!$C25</f>
        <v>0</v>
      </c>
      <c r="AP25" s="77">
        <f>'PMPMs Jan22-Dec22'!AP25*'PMPMs Jan22-Dec22'!$C25</f>
        <v>0</v>
      </c>
      <c r="AQ25" s="77">
        <f>'PMPMs Jan22-Dec22'!AQ25*'PMPMs Jan22-Dec22'!$C25</f>
        <v>0</v>
      </c>
      <c r="AR25" s="77">
        <f>'PMPMs Jan22-Dec22'!AR25*'PMPMs Jan22-Dec22'!$C25</f>
        <v>0</v>
      </c>
      <c r="AS25" s="77">
        <f>'PMPMs Jan22-Dec22'!AS25*'PMPMs Jan22-Dec22'!$C25</f>
        <v>0</v>
      </c>
      <c r="AU25" s="145"/>
      <c r="AV25" s="77">
        <f>'PMPMs Jan22-Dec22'!AV25*'PMPMs Jan22-Dec22'!$C25</f>
        <v>0</v>
      </c>
      <c r="AW25" s="77">
        <f>'PMPMs Jan22-Dec22'!AW25*'PMPMs Jan22-Dec22'!$C25</f>
        <v>0</v>
      </c>
      <c r="AX25" s="77">
        <f>'PMPMs Jan22-Dec22'!AX25*'PMPMs Jan22-Dec22'!$C25</f>
        <v>0</v>
      </c>
      <c r="AY25" s="77">
        <f>'PMPMs Jan22-Dec22'!AY25*'PMPMs Jan22-Dec22'!$C25</f>
        <v>0</v>
      </c>
      <c r="AZ25" s="77">
        <f>'PMPMs Jan22-Dec22'!AZ25*'PMPMs Jan22-Dec22'!$C25</f>
        <v>0</v>
      </c>
      <c r="BA25" s="77">
        <f>'PMPMs Jan22-Dec22'!BA25*'PMPMs Jan22-Dec22'!$C25</f>
        <v>7014.42</v>
      </c>
      <c r="BB25" s="77">
        <f>'PMPMs Jan22-Dec22'!BB25*'PMPMs Jan22-Dec22'!$C25</f>
        <v>7006.4400000000005</v>
      </c>
      <c r="BC25" s="77">
        <f>'PMPMs Jan22-Dec22'!BC25*'PMPMs Jan22-Dec22'!$C25</f>
        <v>6990.4800000000005</v>
      </c>
      <c r="BD25" s="77">
        <f>'PMPMs Jan22-Dec22'!BD25*'PMPMs Jan22-Dec22'!$C25</f>
        <v>7062.3</v>
      </c>
      <c r="BE25" s="77">
        <f>'PMPMs Jan22-Dec22'!BE25*'PMPMs Jan22-Dec22'!$C25</f>
        <v>6950.58</v>
      </c>
      <c r="BF25" s="77">
        <f>'PMPMs Jan22-Dec22'!BF25*'PMPMs Jan22-Dec22'!$C25</f>
        <v>6934.6200000000008</v>
      </c>
      <c r="BG25" s="78">
        <f>'PMPMs Jan22-Dec22'!BG25*'PMPMs Jan22-Dec22'!$C25</f>
        <v>6894.72</v>
      </c>
      <c r="BH25" s="151"/>
      <c r="BI25" s="145"/>
      <c r="BJ25" s="148"/>
      <c r="BK25" s="77">
        <f>'PMPMs Jan22-Dec22'!BK25*'PMPMs Jan22-Dec22'!$C25</f>
        <v>0</v>
      </c>
      <c r="BL25" s="77">
        <f>'PMPMs Jan22-Dec22'!BL25*'PMPMs Jan22-Dec22'!$C25</f>
        <v>0</v>
      </c>
      <c r="BM25" s="77">
        <f>'PMPMs Jan22-Dec22'!BM25*'PMPMs Jan22-Dec22'!$C25</f>
        <v>0</v>
      </c>
      <c r="BN25" s="77">
        <f>'PMPMs Jan22-Dec22'!BN25*'PMPMs Jan22-Dec22'!$C25</f>
        <v>0</v>
      </c>
      <c r="BO25" s="77">
        <f>'PMPMs Jan22-Dec22'!BO25*'PMPMs Jan22-Dec22'!$C25</f>
        <v>0</v>
      </c>
      <c r="BP25" s="77">
        <f>'PMPMs Jan22-Dec22'!BP25*'PMPMs Jan22-Dec22'!$C25</f>
        <v>0</v>
      </c>
      <c r="BQ25" s="77">
        <f>'PMPMs Jan22-Dec22'!BQ25*'PMPMs Jan22-Dec22'!$C25</f>
        <v>14763</v>
      </c>
      <c r="BR25" s="77">
        <f>'PMPMs Jan22-Dec22'!BR25*'PMPMs Jan22-Dec22'!$C25</f>
        <v>14555.52</v>
      </c>
      <c r="BS25" s="77">
        <f>'PMPMs Jan22-Dec22'!BS25*'PMPMs Jan22-Dec22'!$C25</f>
        <v>7166.04</v>
      </c>
      <c r="BT25" s="77">
        <f>'PMPMs Jan22-Dec22'!BT25*'PMPMs Jan22-Dec22'!$C25</f>
        <v>0</v>
      </c>
      <c r="BU25" s="77">
        <f>'PMPMs Jan22-Dec22'!BU25*'PMPMs Jan22-Dec22'!$C25</f>
        <v>0</v>
      </c>
      <c r="BV25" s="77">
        <f>'PMPMs Jan22-Dec22'!BV25*'PMPMs Jan22-Dec22'!$C25</f>
        <v>0</v>
      </c>
      <c r="BW25" s="77">
        <f>'PMPMs Jan22-Dec22'!BW25*'PMPMs Jan22-Dec22'!$C25</f>
        <v>0</v>
      </c>
      <c r="BX25" s="77">
        <f>'PMPMs Jan22-Dec22'!BX25*'PMPMs Jan22-Dec22'!$C25</f>
        <v>0</v>
      </c>
      <c r="BY25" s="77">
        <f>'PMPMs Jan22-Dec22'!BY25*'PMPMs Jan22-Dec22'!$C25</f>
        <v>0</v>
      </c>
      <c r="BZ25" s="77">
        <f>'PMPMs Jan22-Dec22'!BZ25*'PMPMs Jan22-Dec22'!$C25</f>
        <v>0</v>
      </c>
      <c r="CA25" s="77">
        <f>'PMPMs Jan22-Dec22'!CA25*'PMPMs Jan22-Dec22'!$C25</f>
        <v>0</v>
      </c>
      <c r="CB25" s="77">
        <f>'PMPMs Jan22-Dec22'!CB25*'PMPMs Jan22-Dec22'!$C25</f>
        <v>0</v>
      </c>
      <c r="CC25" s="77">
        <f>'PMPMs Jan22-Dec22'!CC25*'PMPMs Jan22-Dec22'!$C25</f>
        <v>0</v>
      </c>
      <c r="CD25" s="77">
        <f>'PMPMs Jan22-Dec22'!CD25*'PMPMs Jan22-Dec22'!$C25</f>
        <v>0</v>
      </c>
      <c r="CE25" s="77">
        <f>'PMPMs Jan22-Dec22'!CE25*'PMPMs Jan22-Dec22'!$C25</f>
        <v>0</v>
      </c>
      <c r="CF25" s="77">
        <f>'PMPMs Jan22-Dec22'!CF25*'PMPMs Jan22-Dec22'!$C25</f>
        <v>0</v>
      </c>
      <c r="CG25" s="77">
        <f>'PMPMs Jan22-Dec22'!CG25*'PMPMs Jan22-Dec22'!$C25</f>
        <v>0</v>
      </c>
    </row>
    <row r="26" spans="1:85" x14ac:dyDescent="0.25">
      <c r="A26" s="50" t="s">
        <v>14</v>
      </c>
      <c r="B26" s="51" t="s">
        <v>8</v>
      </c>
      <c r="C26" s="52">
        <v>5.3</v>
      </c>
      <c r="D26" s="45"/>
      <c r="E26" s="45"/>
      <c r="F26" s="45"/>
      <c r="G26" s="145"/>
      <c r="H26" s="77">
        <f>'PMPMs Jan22-Dec22'!H26*'PMPMs Jan22-Dec22'!$C26</f>
        <v>0</v>
      </c>
      <c r="I26" s="77">
        <f>'PMPMs Jan22-Dec22'!I26*'PMPMs Jan22-Dec22'!$C26</f>
        <v>0</v>
      </c>
      <c r="J26" s="77">
        <f>'PMPMs Jan22-Dec22'!J26*'PMPMs Jan22-Dec22'!$C26</f>
        <v>0</v>
      </c>
      <c r="K26" s="77">
        <f>'PMPMs Jan22-Dec22'!K26*'PMPMs Jan22-Dec22'!$C26</f>
        <v>0</v>
      </c>
      <c r="L26" s="77">
        <f>'PMPMs Jan22-Dec22'!L26*'PMPMs Jan22-Dec22'!$C26</f>
        <v>0</v>
      </c>
      <c r="M26" s="77">
        <f>'PMPMs Jan22-Dec22'!M26*'PMPMs Jan22-Dec22'!$C26</f>
        <v>210203.3</v>
      </c>
      <c r="N26" s="77">
        <f>'PMPMs Jan22-Dec22'!N26*'PMPMs Jan22-Dec22'!$C26</f>
        <v>208820</v>
      </c>
      <c r="O26" s="77">
        <f>'PMPMs Jan22-Dec22'!O26*'PMPMs Jan22-Dec22'!$C26</f>
        <v>208422.5</v>
      </c>
      <c r="P26" s="77">
        <f>'PMPMs Jan22-Dec22'!P26*'PMPMs Jan22-Dec22'!$C26</f>
        <v>206408.5</v>
      </c>
      <c r="Q26" s="77">
        <f>'PMPMs Jan22-Dec22'!Q26*'PMPMs Jan22-Dec22'!$C26</f>
        <v>205380.3</v>
      </c>
      <c r="R26" s="77">
        <f>'PMPMs Jan22-Dec22'!R26*'PMPMs Jan22-Dec22'!$C26</f>
        <v>204214.3</v>
      </c>
      <c r="S26" s="78">
        <f>'PMPMs Jan22-Dec22'!S26*'PMPMs Jan22-Dec22'!$C26</f>
        <v>202910.5</v>
      </c>
      <c r="T26" s="151"/>
      <c r="U26" s="145"/>
      <c r="V26" s="148"/>
      <c r="W26" s="77">
        <f>'PMPMs Jan22-Dec22'!W26*'PMPMs Jan22-Dec22'!$C26</f>
        <v>0</v>
      </c>
      <c r="X26" s="77">
        <f>'PMPMs Jan22-Dec22'!X26*'PMPMs Jan22-Dec22'!$C26</f>
        <v>0</v>
      </c>
      <c r="Y26" s="77">
        <f>'PMPMs Jan22-Dec22'!Y26*'PMPMs Jan22-Dec22'!$C26</f>
        <v>0</v>
      </c>
      <c r="Z26" s="77">
        <f>'PMPMs Jan22-Dec22'!Z26*'PMPMs Jan22-Dec22'!$C26</f>
        <v>0</v>
      </c>
      <c r="AA26" s="77">
        <f>'PMPMs Jan22-Dec22'!AA26*'PMPMs Jan22-Dec22'!$C26</f>
        <v>371</v>
      </c>
      <c r="AB26" s="77">
        <f>'PMPMs Jan22-Dec22'!AB26*'PMPMs Jan22-Dec22'!$C26</f>
        <v>328.59999999999997</v>
      </c>
      <c r="AC26" s="77">
        <f>'PMPMs Jan22-Dec22'!AC26*'PMPMs Jan22-Dec22'!$C26</f>
        <v>426978.6</v>
      </c>
      <c r="AD26" s="77">
        <f>'PMPMs Jan22-Dec22'!AD26*'PMPMs Jan22-Dec22'!$C26</f>
        <v>424932.8</v>
      </c>
      <c r="AE26" s="77">
        <f>'PMPMs Jan22-Dec22'!AE26*'PMPMs Jan22-Dec22'!$C26</f>
        <v>211814.5</v>
      </c>
      <c r="AF26" s="176">
        <f>'PMPMs Jan22-Dec22'!AF26*'PMPMs Jan22-Dec22'!$C26</f>
        <v>477</v>
      </c>
      <c r="AG26" s="77">
        <f>'PMPMs Jan22-Dec22'!AG26*'PMPMs Jan22-Dec22'!$C26</f>
        <v>-5.3</v>
      </c>
      <c r="AH26" s="77">
        <f>'PMPMs Jan22-Dec22'!AH26*'PMPMs Jan22-Dec22'!$C26</f>
        <v>53</v>
      </c>
      <c r="AI26" s="77">
        <f>'PMPMs Jan22-Dec22'!AI26*'PMPMs Jan22-Dec22'!$C26</f>
        <v>254.39999999999998</v>
      </c>
      <c r="AJ26" s="77">
        <f>'PMPMs Jan22-Dec22'!AJ26*'PMPMs Jan22-Dec22'!$C26</f>
        <v>-169.6</v>
      </c>
      <c r="AK26" s="77">
        <f>'PMPMs Jan22-Dec22'!AK26*'PMPMs Jan22-Dec22'!$C26</f>
        <v>-152385.60000000001</v>
      </c>
      <c r="AL26" s="77">
        <f>'PMPMs Jan22-Dec22'!AL26*'PMPMs Jan22-Dec22'!$C26</f>
        <v>-370173.2</v>
      </c>
      <c r="AM26" s="77">
        <f>'PMPMs Jan22-Dec22'!AM26*'PMPMs Jan22-Dec22'!$C26</f>
        <v>-53</v>
      </c>
      <c r="AN26" s="77">
        <f>'PMPMs Jan22-Dec22'!AN26*'PMPMs Jan22-Dec22'!$C26</f>
        <v>0</v>
      </c>
      <c r="AO26" s="77">
        <f>'PMPMs Jan22-Dec22'!AO26*'PMPMs Jan22-Dec22'!$C26</f>
        <v>0</v>
      </c>
      <c r="AP26" s="77">
        <f>'PMPMs Jan22-Dec22'!AP26*'PMPMs Jan22-Dec22'!$C26</f>
        <v>0</v>
      </c>
      <c r="AQ26" s="77">
        <f>'PMPMs Jan22-Dec22'!AQ26*'PMPMs Jan22-Dec22'!$C26</f>
        <v>0</v>
      </c>
      <c r="AR26" s="77">
        <f>'PMPMs Jan22-Dec22'!AR26*'PMPMs Jan22-Dec22'!$C26</f>
        <v>0</v>
      </c>
      <c r="AS26" s="77">
        <f>'PMPMs Jan22-Dec22'!AS26*'PMPMs Jan22-Dec22'!$C26</f>
        <v>0</v>
      </c>
      <c r="AU26" s="145"/>
      <c r="AV26" s="77">
        <f>'PMPMs Jan22-Dec22'!AV26*'PMPMs Jan22-Dec22'!$C26</f>
        <v>0</v>
      </c>
      <c r="AW26" s="77">
        <f>'PMPMs Jan22-Dec22'!AW26*'PMPMs Jan22-Dec22'!$C26</f>
        <v>0</v>
      </c>
      <c r="AX26" s="77">
        <f>'PMPMs Jan22-Dec22'!AX26*'PMPMs Jan22-Dec22'!$C26</f>
        <v>0</v>
      </c>
      <c r="AY26" s="77">
        <f>'PMPMs Jan22-Dec22'!AY26*'PMPMs Jan22-Dec22'!$C26</f>
        <v>0</v>
      </c>
      <c r="AZ26" s="77">
        <f>'PMPMs Jan22-Dec22'!AZ26*'PMPMs Jan22-Dec22'!$C26</f>
        <v>0</v>
      </c>
      <c r="BA26" s="77">
        <f>'PMPMs Jan22-Dec22'!BA26*'PMPMs Jan22-Dec22'!$C26</f>
        <v>208629.19999999998</v>
      </c>
      <c r="BB26" s="77">
        <f>'PMPMs Jan22-Dec22'!BB26*'PMPMs Jan22-Dec22'!$C26</f>
        <v>207860.69999999998</v>
      </c>
      <c r="BC26" s="77">
        <f>'PMPMs Jan22-Dec22'!BC26*'PMPMs Jan22-Dec22'!$C26</f>
        <v>207007.4</v>
      </c>
      <c r="BD26" s="77">
        <f>'PMPMs Jan22-Dec22'!BD26*'PMPMs Jan22-Dec22'!$C26</f>
        <v>205534</v>
      </c>
      <c r="BE26" s="77">
        <f>'PMPMs Jan22-Dec22'!BE26*'PMPMs Jan22-Dec22'!$C26</f>
        <v>204479.3</v>
      </c>
      <c r="BF26" s="77">
        <f>'PMPMs Jan22-Dec22'!BF26*'PMPMs Jan22-Dec22'!$C26</f>
        <v>203530.6</v>
      </c>
      <c r="BG26" s="78">
        <f>'PMPMs Jan22-Dec22'!BG26*'PMPMs Jan22-Dec22'!$C26</f>
        <v>202666.69999999998</v>
      </c>
      <c r="BH26" s="151"/>
      <c r="BI26" s="145"/>
      <c r="BJ26" s="148"/>
      <c r="BK26" s="77">
        <f>'PMPMs Jan22-Dec22'!BK26*'PMPMs Jan22-Dec22'!$C26</f>
        <v>0</v>
      </c>
      <c r="BL26" s="77">
        <f>'PMPMs Jan22-Dec22'!BL26*'PMPMs Jan22-Dec22'!$C26</f>
        <v>0</v>
      </c>
      <c r="BM26" s="77">
        <f>'PMPMs Jan22-Dec22'!BM26*'PMPMs Jan22-Dec22'!$C26</f>
        <v>0</v>
      </c>
      <c r="BN26" s="77">
        <f>'PMPMs Jan22-Dec22'!BN26*'PMPMs Jan22-Dec22'!$C26</f>
        <v>0</v>
      </c>
      <c r="BO26" s="77">
        <f>'PMPMs Jan22-Dec22'!BO26*'PMPMs Jan22-Dec22'!$C26</f>
        <v>646.6</v>
      </c>
      <c r="BP26" s="77">
        <f>'PMPMs Jan22-Dec22'!BP26*'PMPMs Jan22-Dec22'!$C26</f>
        <v>593.6</v>
      </c>
      <c r="BQ26" s="77">
        <f>'PMPMs Jan22-Dec22'!BQ26*'PMPMs Jan22-Dec22'!$C26</f>
        <v>424418.7</v>
      </c>
      <c r="BR26" s="77">
        <f>'PMPMs Jan22-Dec22'!BR26*'PMPMs Jan22-Dec22'!$C26</f>
        <v>422192.7</v>
      </c>
      <c r="BS26" s="77">
        <f>'PMPMs Jan22-Dec22'!BS26*'PMPMs Jan22-Dec22'!$C26</f>
        <v>210961.19999999998</v>
      </c>
      <c r="BT26" s="77">
        <f>'PMPMs Jan22-Dec22'!BT26*'PMPMs Jan22-Dec22'!$C26</f>
        <v>800.3</v>
      </c>
      <c r="BU26" s="77">
        <f>'PMPMs Jan22-Dec22'!BU26*'PMPMs Jan22-Dec22'!$C26</f>
        <v>365.7</v>
      </c>
      <c r="BV26" s="77">
        <f>'PMPMs Jan22-Dec22'!BV26*'PMPMs Jan22-Dec22'!$C26</f>
        <v>392.2</v>
      </c>
      <c r="BW26" s="77">
        <f>'PMPMs Jan22-Dec22'!BW26*'PMPMs Jan22-Dec22'!$C26</f>
        <v>487.59999999999997</v>
      </c>
      <c r="BX26" s="77">
        <f>'PMPMs Jan22-Dec22'!BX26*'PMPMs Jan22-Dec22'!$C26</f>
        <v>-53</v>
      </c>
      <c r="BY26" s="77">
        <f>'PMPMs Jan22-Dec22'!BY26*'PMPMs Jan22-Dec22'!$C26</f>
        <v>-152433.29999999999</v>
      </c>
      <c r="BZ26" s="77">
        <f>'PMPMs Jan22-Dec22'!BZ26*'PMPMs Jan22-Dec22'!$C26</f>
        <v>-375393.7</v>
      </c>
      <c r="CA26" s="77">
        <f>'PMPMs Jan22-Dec22'!CA26*'PMPMs Jan22-Dec22'!$C26</f>
        <v>42.4</v>
      </c>
      <c r="CB26" s="77">
        <f>'PMPMs Jan22-Dec22'!CB26*'PMPMs Jan22-Dec22'!$C26</f>
        <v>0</v>
      </c>
      <c r="CC26" s="77">
        <f>'PMPMs Jan22-Dec22'!CC26*'PMPMs Jan22-Dec22'!$C26</f>
        <v>0</v>
      </c>
      <c r="CD26" s="77">
        <f>'PMPMs Jan22-Dec22'!CD26*'PMPMs Jan22-Dec22'!$C26</f>
        <v>0</v>
      </c>
      <c r="CE26" s="77">
        <f>'PMPMs Jan22-Dec22'!CE26*'PMPMs Jan22-Dec22'!$C26</f>
        <v>0</v>
      </c>
      <c r="CF26" s="77">
        <f>'PMPMs Jan22-Dec22'!CF26*'PMPMs Jan22-Dec22'!$C26</f>
        <v>0</v>
      </c>
      <c r="CG26" s="77">
        <f>'PMPMs Jan22-Dec22'!CG26*'PMPMs Jan22-Dec22'!$C26</f>
        <v>0</v>
      </c>
    </row>
    <row r="27" spans="1:85" ht="15.75" thickBot="1" x14ac:dyDescent="0.3">
      <c r="A27" s="56" t="s">
        <v>15</v>
      </c>
      <c r="B27" s="57" t="s">
        <v>9</v>
      </c>
      <c r="C27" s="58">
        <v>0.33</v>
      </c>
      <c r="D27" s="45"/>
      <c r="E27" s="45"/>
      <c r="F27" s="45"/>
      <c r="G27" s="146"/>
      <c r="H27" s="81">
        <f>'PMPMs Jan22-Dec22'!H27*'PMPMs Jan22-Dec22'!$C27</f>
        <v>0</v>
      </c>
      <c r="I27" s="81">
        <f>'PMPMs Jan22-Dec22'!I27*'PMPMs Jan22-Dec22'!$C27</f>
        <v>0</v>
      </c>
      <c r="J27" s="81">
        <f>'PMPMs Jan22-Dec22'!J27*'PMPMs Jan22-Dec22'!$C27</f>
        <v>0</v>
      </c>
      <c r="K27" s="81">
        <f>'PMPMs Jan22-Dec22'!K27*'PMPMs Jan22-Dec22'!$C27</f>
        <v>0</v>
      </c>
      <c r="L27" s="81">
        <f>'PMPMs Jan22-Dec22'!L27*'PMPMs Jan22-Dec22'!$C27</f>
        <v>0</v>
      </c>
      <c r="M27" s="81">
        <f>'PMPMs Jan22-Dec22'!M27*'PMPMs Jan22-Dec22'!$C27</f>
        <v>102377.88</v>
      </c>
      <c r="N27" s="81">
        <f>'PMPMs Jan22-Dec22'!N27*'PMPMs Jan22-Dec22'!$C27</f>
        <v>103052.73000000001</v>
      </c>
      <c r="O27" s="81">
        <f>'PMPMs Jan22-Dec22'!O27*'PMPMs Jan22-Dec22'!$C27</f>
        <v>103525.29000000001</v>
      </c>
      <c r="P27" s="81">
        <f>'PMPMs Jan22-Dec22'!P27*'PMPMs Jan22-Dec22'!$C27</f>
        <v>104050.98000000001</v>
      </c>
      <c r="Q27" s="81">
        <f>'PMPMs Jan22-Dec22'!Q27*'PMPMs Jan22-Dec22'!$C27</f>
        <v>104474.37000000001</v>
      </c>
      <c r="R27" s="81">
        <f>'PMPMs Jan22-Dec22'!R27*'PMPMs Jan22-Dec22'!$C27</f>
        <v>105054.51000000001</v>
      </c>
      <c r="S27" s="82">
        <f>'PMPMs Jan22-Dec22'!S27*'PMPMs Jan22-Dec22'!$C27</f>
        <v>105950.79000000001</v>
      </c>
      <c r="T27" s="151"/>
      <c r="U27" s="146"/>
      <c r="V27" s="149"/>
      <c r="W27" s="81">
        <f>'PMPMs Jan22-Dec22'!W27*'PMPMs Jan22-Dec22'!$C27</f>
        <v>0</v>
      </c>
      <c r="X27" s="81">
        <f>'PMPMs Jan22-Dec22'!X27*'PMPMs Jan22-Dec22'!$C27</f>
        <v>0</v>
      </c>
      <c r="Y27" s="81">
        <f>'PMPMs Jan22-Dec22'!Y27*'PMPMs Jan22-Dec22'!$C27</f>
        <v>0</v>
      </c>
      <c r="Z27" s="81">
        <f>'PMPMs Jan22-Dec22'!Z27*'PMPMs Jan22-Dec22'!$C27</f>
        <v>0</v>
      </c>
      <c r="AA27" s="81">
        <f>'PMPMs Jan22-Dec22'!AA27*'PMPMs Jan22-Dec22'!$C27</f>
        <v>780.78000000000009</v>
      </c>
      <c r="AB27" s="81">
        <f>'PMPMs Jan22-Dec22'!AB27*'PMPMs Jan22-Dec22'!$C27</f>
        <v>660</v>
      </c>
      <c r="AC27" s="81">
        <f>'PMPMs Jan22-Dec22'!AC27*'PMPMs Jan22-Dec22'!$C27</f>
        <v>202217.73</v>
      </c>
      <c r="AD27" s="81">
        <f>'PMPMs Jan22-Dec22'!AD27*'PMPMs Jan22-Dec22'!$C27</f>
        <v>204196.41</v>
      </c>
      <c r="AE27" s="81">
        <f>'PMPMs Jan22-Dec22'!AE27*'PMPMs Jan22-Dec22'!$C27</f>
        <v>103141.5</v>
      </c>
      <c r="AF27" s="177">
        <f>'PMPMs Jan22-Dec22'!AF27*'PMPMs Jan22-Dec22'!$C27</f>
        <v>1192.95</v>
      </c>
      <c r="AG27" s="81">
        <f>'PMPMs Jan22-Dec22'!AG27*'PMPMs Jan22-Dec22'!$C27</f>
        <v>362.67</v>
      </c>
      <c r="AH27" s="81">
        <f>'PMPMs Jan22-Dec22'!AH27*'PMPMs Jan22-Dec22'!$C27</f>
        <v>701.58</v>
      </c>
      <c r="AI27" s="81">
        <f>'PMPMs Jan22-Dec22'!AI27*'PMPMs Jan22-Dec22'!$C27</f>
        <v>942.48</v>
      </c>
      <c r="AJ27" s="81">
        <f>'PMPMs Jan22-Dec22'!AJ27*'PMPMs Jan22-Dec22'!$C27</f>
        <v>-63.36</v>
      </c>
      <c r="AK27" s="81">
        <f>'PMPMs Jan22-Dec22'!AK27*'PMPMs Jan22-Dec22'!$C27</f>
        <v>13899.27</v>
      </c>
      <c r="AL27" s="81">
        <f>'PMPMs Jan22-Dec22'!AL27*'PMPMs Jan22-Dec22'!$C27</f>
        <v>27525.63</v>
      </c>
      <c r="AM27" s="81">
        <f>'PMPMs Jan22-Dec22'!AM27*'PMPMs Jan22-Dec22'!$C27</f>
        <v>-6.2700000000000005</v>
      </c>
      <c r="AN27" s="81">
        <f>'PMPMs Jan22-Dec22'!AN27*'PMPMs Jan22-Dec22'!$C27</f>
        <v>0</v>
      </c>
      <c r="AO27" s="81">
        <f>'PMPMs Jan22-Dec22'!AO27*'PMPMs Jan22-Dec22'!$C27</f>
        <v>0</v>
      </c>
      <c r="AP27" s="81">
        <f>'PMPMs Jan22-Dec22'!AP27*'PMPMs Jan22-Dec22'!$C27</f>
        <v>0</v>
      </c>
      <c r="AQ27" s="81">
        <f>'PMPMs Jan22-Dec22'!AQ27*'PMPMs Jan22-Dec22'!$C27</f>
        <v>0</v>
      </c>
      <c r="AR27" s="81">
        <f>'PMPMs Jan22-Dec22'!AR27*'PMPMs Jan22-Dec22'!$C27</f>
        <v>0</v>
      </c>
      <c r="AS27" s="81">
        <f>'PMPMs Jan22-Dec22'!AS27*'PMPMs Jan22-Dec22'!$C27</f>
        <v>0</v>
      </c>
      <c r="AU27" s="146"/>
      <c r="AV27" s="81">
        <f>'PMPMs Jan22-Dec22'!AV27*'PMPMs Jan22-Dec22'!$C27</f>
        <v>0</v>
      </c>
      <c r="AW27" s="81">
        <f>'PMPMs Jan22-Dec22'!AW27*'PMPMs Jan22-Dec22'!$C27</f>
        <v>0</v>
      </c>
      <c r="AX27" s="81">
        <f>'PMPMs Jan22-Dec22'!AX27*'PMPMs Jan22-Dec22'!$C27</f>
        <v>0</v>
      </c>
      <c r="AY27" s="81">
        <f>'PMPMs Jan22-Dec22'!AY27*'PMPMs Jan22-Dec22'!$C27</f>
        <v>0</v>
      </c>
      <c r="AZ27" s="81">
        <f>'PMPMs Jan22-Dec22'!AZ27*'PMPMs Jan22-Dec22'!$C27</f>
        <v>0</v>
      </c>
      <c r="BA27" s="81">
        <f>'PMPMs Jan22-Dec22'!BA27*'PMPMs Jan22-Dec22'!$C27</f>
        <v>109997.58</v>
      </c>
      <c r="BB27" s="81">
        <f>'PMPMs Jan22-Dec22'!BB27*'PMPMs Jan22-Dec22'!$C27</f>
        <v>111058.53</v>
      </c>
      <c r="BC27" s="81">
        <f>'PMPMs Jan22-Dec22'!BC27*'PMPMs Jan22-Dec22'!$C27</f>
        <v>111837.99</v>
      </c>
      <c r="BD27" s="81">
        <f>'PMPMs Jan22-Dec22'!BD27*'PMPMs Jan22-Dec22'!$C27</f>
        <v>112746.48000000001</v>
      </c>
      <c r="BE27" s="81">
        <f>'PMPMs Jan22-Dec22'!BE27*'PMPMs Jan22-Dec22'!$C27</f>
        <v>113426.28</v>
      </c>
      <c r="BF27" s="81">
        <f>'PMPMs Jan22-Dec22'!BF27*'PMPMs Jan22-Dec22'!$C27</f>
        <v>114278.34000000001</v>
      </c>
      <c r="BG27" s="82">
        <f>'PMPMs Jan22-Dec22'!BG27*'PMPMs Jan22-Dec22'!$C27</f>
        <v>115531.35</v>
      </c>
      <c r="BH27" s="151"/>
      <c r="BI27" s="146"/>
      <c r="BJ27" s="149"/>
      <c r="BK27" s="81">
        <f>'PMPMs Jan22-Dec22'!BK27*'PMPMs Jan22-Dec22'!$C27</f>
        <v>0</v>
      </c>
      <c r="BL27" s="81">
        <f>'PMPMs Jan22-Dec22'!BL27*'PMPMs Jan22-Dec22'!$C27</f>
        <v>0</v>
      </c>
      <c r="BM27" s="81">
        <f>'PMPMs Jan22-Dec22'!BM27*'PMPMs Jan22-Dec22'!$C27</f>
        <v>0</v>
      </c>
      <c r="BN27" s="81">
        <f>'PMPMs Jan22-Dec22'!BN27*'PMPMs Jan22-Dec22'!$C27</f>
        <v>0</v>
      </c>
      <c r="BO27" s="81">
        <f>'PMPMs Jan22-Dec22'!BO27*'PMPMs Jan22-Dec22'!$C27</f>
        <v>1131.24</v>
      </c>
      <c r="BP27" s="81">
        <f>'PMPMs Jan22-Dec22'!BP27*'PMPMs Jan22-Dec22'!$C27</f>
        <v>1000.23</v>
      </c>
      <c r="BQ27" s="81">
        <f>'PMPMs Jan22-Dec22'!BQ27*'PMPMs Jan22-Dec22'!$C27</f>
        <v>215737.5</v>
      </c>
      <c r="BR27" s="81">
        <f>'PMPMs Jan22-Dec22'!BR27*'PMPMs Jan22-Dec22'!$C27</f>
        <v>218947.08000000002</v>
      </c>
      <c r="BS27" s="81">
        <f>'PMPMs Jan22-Dec22'!BS27*'PMPMs Jan22-Dec22'!$C27</f>
        <v>111166.44</v>
      </c>
      <c r="BT27" s="81">
        <f>'PMPMs Jan22-Dec22'!BT27*'PMPMs Jan22-Dec22'!$C27</f>
        <v>1922.25</v>
      </c>
      <c r="BU27" s="81">
        <f>'PMPMs Jan22-Dec22'!BU27*'PMPMs Jan22-Dec22'!$C27</f>
        <v>756.69</v>
      </c>
      <c r="BV27" s="81">
        <f>'PMPMs Jan22-Dec22'!BV27*'PMPMs Jan22-Dec22'!$C27</f>
        <v>1083.06</v>
      </c>
      <c r="BW27" s="81">
        <f>'PMPMs Jan22-Dec22'!BW27*'PMPMs Jan22-Dec22'!$C27</f>
        <v>1525.5900000000001</v>
      </c>
      <c r="BX27" s="81">
        <f>'PMPMs Jan22-Dec22'!BX27*'PMPMs Jan22-Dec22'!$C27</f>
        <v>-42.9</v>
      </c>
      <c r="BY27" s="81">
        <f>'PMPMs Jan22-Dec22'!BY27*'PMPMs Jan22-Dec22'!$C27</f>
        <v>13933.26</v>
      </c>
      <c r="BZ27" s="81">
        <f>'PMPMs Jan22-Dec22'!BZ27*'PMPMs Jan22-Dec22'!$C27</f>
        <v>27894.57</v>
      </c>
      <c r="CA27" s="81">
        <f>'PMPMs Jan22-Dec22'!CA27*'PMPMs Jan22-Dec22'!$C27</f>
        <v>-26.73</v>
      </c>
      <c r="CB27" s="81">
        <f>'PMPMs Jan22-Dec22'!CB27*'PMPMs Jan22-Dec22'!$C27</f>
        <v>0</v>
      </c>
      <c r="CC27" s="81">
        <f>'PMPMs Jan22-Dec22'!CC27*'PMPMs Jan22-Dec22'!$C27</f>
        <v>0</v>
      </c>
      <c r="CD27" s="81">
        <f>'PMPMs Jan22-Dec22'!CD27*'PMPMs Jan22-Dec22'!$C27</f>
        <v>0</v>
      </c>
      <c r="CE27" s="81">
        <f>'PMPMs Jan22-Dec22'!CE27*'PMPMs Jan22-Dec22'!$C27</f>
        <v>0</v>
      </c>
      <c r="CF27" s="81">
        <f>'PMPMs Jan22-Dec22'!CF27*'PMPMs Jan22-Dec22'!$C27</f>
        <v>0</v>
      </c>
      <c r="CG27" s="81">
        <f>'PMPMs Jan22-Dec22'!CG27*'PMPMs Jan22-Dec22'!$C27</f>
        <v>0</v>
      </c>
    </row>
    <row r="28" spans="1:85" ht="15.75" thickBot="1" x14ac:dyDescent="0.3">
      <c r="A28" s="19" t="s">
        <v>144</v>
      </c>
      <c r="E28" s="6">
        <v>44743</v>
      </c>
      <c r="M28" s="156"/>
      <c r="T28" s="105"/>
      <c r="AA28" s="156"/>
      <c r="BA28" s="156"/>
      <c r="BH28" s="151"/>
      <c r="BO28" s="156"/>
    </row>
    <row r="29" spans="1:85" ht="15.75" thickBot="1" x14ac:dyDescent="0.3">
      <c r="A29" s="200" t="s">
        <v>140</v>
      </c>
      <c r="B29" s="201" t="s">
        <v>139</v>
      </c>
      <c r="C29" s="202">
        <v>6.76</v>
      </c>
      <c r="D29" s="45"/>
      <c r="E29" s="91"/>
      <c r="F29" s="45"/>
      <c r="G29" s="189"/>
      <c r="H29" s="193"/>
      <c r="I29" s="193"/>
      <c r="J29" s="193"/>
      <c r="K29" s="193"/>
      <c r="L29" s="193"/>
      <c r="M29" s="194"/>
      <c r="N29" s="193"/>
      <c r="O29" s="193"/>
      <c r="P29" s="193"/>
      <c r="Q29" s="193"/>
      <c r="R29" s="193"/>
      <c r="S29" s="195"/>
      <c r="T29" s="105"/>
      <c r="U29" s="189"/>
      <c r="V29" s="190"/>
      <c r="W29" s="190"/>
      <c r="X29" s="190"/>
      <c r="Y29" s="190"/>
      <c r="Z29" s="190"/>
      <c r="AA29" s="190"/>
      <c r="AB29" s="190"/>
      <c r="AC29" s="190"/>
      <c r="AD29" s="190"/>
      <c r="AE29" s="190"/>
      <c r="AF29" s="190"/>
      <c r="AG29" s="190"/>
      <c r="AH29" s="190"/>
      <c r="AI29" s="220">
        <f>'PMPMs Jan22-Dec22'!AI29*'PMPMs Jan22-Dec22'!$C29</f>
        <v>0</v>
      </c>
      <c r="AJ29" s="220">
        <f>'PMPMs Jan22-Dec22'!AJ29*'PMPMs Jan22-Dec22'!$C29</f>
        <v>226047.63999999998</v>
      </c>
      <c r="AK29" s="220">
        <f>'PMPMs Jan22-Dec22'!AK29*'PMPMs Jan22-Dec22'!$C29</f>
        <v>-94.64</v>
      </c>
      <c r="AL29" s="220">
        <f>'PMPMs Jan22-Dec22'!AL29*'PMPMs Jan22-Dec22'!$C29</f>
        <v>-20.28</v>
      </c>
      <c r="AM29" s="220">
        <f>'PMPMs Jan22-Dec22'!AM29*'PMPMs Jan22-Dec22'!$C29</f>
        <v>-81.12</v>
      </c>
      <c r="AN29" s="220">
        <f>'PMPMs Jan22-Dec22'!AN29*'PMPMs Jan22-Dec22'!$C29</f>
        <v>0</v>
      </c>
      <c r="AO29" s="220">
        <f>'PMPMs Jan22-Dec22'!AO29*'PMPMs Jan22-Dec22'!$C29</f>
        <v>0</v>
      </c>
      <c r="AP29" s="220">
        <f>'PMPMs Jan22-Dec22'!AP29*'PMPMs Jan22-Dec22'!$C29</f>
        <v>0</v>
      </c>
      <c r="AQ29" s="220">
        <f>'PMPMs Jan22-Dec22'!AQ29*'PMPMs Jan22-Dec22'!$C29</f>
        <v>0</v>
      </c>
      <c r="AR29" s="220">
        <f>'PMPMs Jan22-Dec22'!AR29*'PMPMs Jan22-Dec22'!$C29</f>
        <v>0</v>
      </c>
      <c r="AS29" s="220">
        <f>'PMPMs Jan22-Dec22'!AS29*'PMPMs Jan22-Dec22'!$C29</f>
        <v>0</v>
      </c>
      <c r="AU29" s="189"/>
      <c r="AV29" s="193"/>
      <c r="AW29" s="193"/>
      <c r="AX29" s="193"/>
      <c r="AY29" s="193"/>
      <c r="AZ29" s="193"/>
      <c r="BA29" s="194"/>
      <c r="BB29" s="193"/>
      <c r="BC29" s="193"/>
      <c r="BD29" s="193"/>
      <c r="BE29" s="193"/>
      <c r="BF29" s="193"/>
      <c r="BG29" s="195"/>
      <c r="BH29" s="49"/>
      <c r="BI29" s="189"/>
      <c r="BJ29" s="190"/>
      <c r="BK29" s="190"/>
      <c r="BL29" s="190"/>
      <c r="BM29" s="190"/>
      <c r="BN29" s="190"/>
      <c r="BO29" s="190"/>
      <c r="BP29" s="190"/>
      <c r="BQ29" s="190"/>
      <c r="BR29" s="190"/>
      <c r="BS29" s="190"/>
      <c r="BT29" s="190"/>
      <c r="BU29" s="190"/>
      <c r="BV29" s="190"/>
      <c r="BW29" s="221">
        <f>'PMPMs Jan22-Dec22'!BW29*'PMPMs Jan22-Dec22'!$C29</f>
        <v>0</v>
      </c>
      <c r="BX29" s="221">
        <f>'PMPMs Jan22-Dec22'!BX29*'PMPMs Jan22-Dec22'!$C29</f>
        <v>207640.16</v>
      </c>
      <c r="BY29" s="221">
        <f>'PMPMs Jan22-Dec22'!BY29*'PMPMs Jan22-Dec22'!$C29</f>
        <v>-94.64</v>
      </c>
      <c r="BZ29" s="221">
        <f>'PMPMs Jan22-Dec22'!BZ29*'PMPMs Jan22-Dec22'!$C29</f>
        <v>-33.799999999999997</v>
      </c>
      <c r="CA29" s="221">
        <f>'PMPMs Jan22-Dec22'!CA29*'PMPMs Jan22-Dec22'!$C29</f>
        <v>-101.39999999999999</v>
      </c>
      <c r="CB29" s="221">
        <f>'PMPMs Jan22-Dec22'!CB29*'PMPMs Jan22-Dec22'!$C29</f>
        <v>0</v>
      </c>
      <c r="CC29" s="221">
        <f>'PMPMs Jan22-Dec22'!CC29*'PMPMs Jan22-Dec22'!$C29</f>
        <v>0</v>
      </c>
      <c r="CD29" s="221">
        <f>'PMPMs Jan22-Dec22'!CD29*'PMPMs Jan22-Dec22'!$C29</f>
        <v>0</v>
      </c>
      <c r="CE29" s="221">
        <f>'PMPMs Jan22-Dec22'!CE29*'PMPMs Jan22-Dec22'!$C29</f>
        <v>0</v>
      </c>
      <c r="CF29" s="221">
        <f>'PMPMs Jan22-Dec22'!CF29*'PMPMs Jan22-Dec22'!$C29</f>
        <v>0</v>
      </c>
      <c r="CG29" s="221">
        <f>'PMPMs Jan22-Dec22'!CG29*'PMPMs Jan22-Dec22'!$C29</f>
        <v>0</v>
      </c>
    </row>
  </sheetData>
  <sheetProtection algorithmName="SHA-512" hashValue="i+WLkyYqUaVZ6g22J1T7NAWOwlk8qPdwCW2HtqnmG/EQ/jyPFES1rFdi8oUrMKO0JIldxPXHPN8kmWanh+I6xQ==" saltValue="DXPq5JEU6fz3BlXJ6adPvg==" spinCount="100000" sheet="1" objects="1" scenarios="1"/>
  <mergeCells count="14">
    <mergeCell ref="A21:C21"/>
    <mergeCell ref="G21:S21"/>
    <mergeCell ref="AU21:BG21"/>
    <mergeCell ref="G20:AS20"/>
    <mergeCell ref="U21:AS21"/>
    <mergeCell ref="AU20:CG20"/>
    <mergeCell ref="BI21:CG21"/>
    <mergeCell ref="A7:C7"/>
    <mergeCell ref="G7:S7"/>
    <mergeCell ref="AU7:BG7"/>
    <mergeCell ref="G6:AS6"/>
    <mergeCell ref="U7:AS7"/>
    <mergeCell ref="AU6:CG6"/>
    <mergeCell ref="BI7:CG7"/>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16"/>
  <sheetViews>
    <sheetView workbookViewId="0">
      <selection activeCell="E6" sqref="E6"/>
    </sheetView>
  </sheetViews>
  <sheetFormatPr defaultColWidth="9.140625" defaultRowHeight="15" x14ac:dyDescent="0.25"/>
  <cols>
    <col min="1" max="1" width="24" style="20" customWidth="1"/>
    <col min="2" max="2" width="10.140625" style="20" customWidth="1"/>
    <col min="3" max="3" width="22.42578125" style="20" customWidth="1"/>
    <col min="4" max="4" width="2.85546875" style="20" customWidth="1"/>
    <col min="5" max="5" width="9.140625" style="20" customWidth="1"/>
    <col min="6" max="6" width="3.85546875" style="20" customWidth="1"/>
    <col min="7" max="7" width="9.140625" style="20"/>
    <col min="8" max="18" width="14" style="20" bestFit="1" customWidth="1"/>
    <col min="19" max="19" width="5.28515625" style="20" customWidth="1"/>
    <col min="20" max="21" width="9.140625" style="20"/>
    <col min="22" max="25" width="14" style="20" bestFit="1" customWidth="1"/>
    <col min="26" max="26" width="11.28515625" style="20" bestFit="1" customWidth="1"/>
    <col min="27" max="29" width="14.5703125" style="20" bestFit="1" customWidth="1"/>
    <col min="30" max="30" width="14" style="20" bestFit="1" customWidth="1"/>
    <col min="31" max="31" width="10.85546875" style="20" bestFit="1" customWidth="1"/>
    <col min="32" max="33" width="9.140625" style="20"/>
    <col min="34" max="44" width="14" style="20" bestFit="1" customWidth="1"/>
    <col min="45" max="45" width="5.28515625" style="20" customWidth="1"/>
    <col min="46" max="47" width="9.140625" style="20"/>
    <col min="48" max="48" width="14" style="20" bestFit="1" customWidth="1"/>
    <col min="49" max="49" width="11.28515625" style="20" bestFit="1" customWidth="1"/>
    <col min="50" max="51" width="14" style="20" bestFit="1" customWidth="1"/>
    <col min="52" max="52" width="11.28515625" style="20" bestFit="1" customWidth="1"/>
    <col min="53" max="55" width="14.5703125" style="20" bestFit="1" customWidth="1"/>
    <col min="56" max="56" width="14" style="20" bestFit="1" customWidth="1"/>
    <col min="57" max="57" width="11.28515625" style="20" bestFit="1" customWidth="1"/>
    <col min="58" max="16384" width="9.140625" style="20"/>
  </cols>
  <sheetData>
    <row r="1" spans="1:57" x14ac:dyDescent="0.25">
      <c r="A1" s="22" t="s">
        <v>143</v>
      </c>
    </row>
    <row r="2" spans="1:57" x14ac:dyDescent="0.25">
      <c r="G2" s="29" t="s">
        <v>1</v>
      </c>
      <c r="H2" s="29" t="s">
        <v>1</v>
      </c>
      <c r="I2" s="29" t="s">
        <v>1</v>
      </c>
      <c r="J2" s="29" t="s">
        <v>1</v>
      </c>
      <c r="K2" s="29" t="s">
        <v>1</v>
      </c>
      <c r="L2" s="29" t="s">
        <v>1</v>
      </c>
      <c r="M2" s="29" t="s">
        <v>1</v>
      </c>
      <c r="N2" s="29" t="s">
        <v>1</v>
      </c>
      <c r="O2" s="29" t="s">
        <v>1</v>
      </c>
      <c r="P2" s="29" t="s">
        <v>1</v>
      </c>
      <c r="Q2" s="29" t="s">
        <v>1</v>
      </c>
      <c r="R2" s="29" t="s">
        <v>1</v>
      </c>
      <c r="S2" s="29"/>
      <c r="T2" s="29" t="s">
        <v>1</v>
      </c>
      <c r="U2" s="29" t="s">
        <v>1</v>
      </c>
      <c r="V2" s="29" t="s">
        <v>1</v>
      </c>
      <c r="W2" s="29" t="s">
        <v>1</v>
      </c>
      <c r="X2" s="29" t="s">
        <v>1</v>
      </c>
      <c r="Y2" s="29" t="s">
        <v>1</v>
      </c>
      <c r="Z2" s="29" t="s">
        <v>1</v>
      </c>
      <c r="AA2" s="29" t="s">
        <v>1</v>
      </c>
      <c r="AB2" s="29" t="s">
        <v>1</v>
      </c>
      <c r="AC2" s="29" t="s">
        <v>1</v>
      </c>
      <c r="AD2" s="29" t="s">
        <v>1</v>
      </c>
      <c r="AE2" s="29" t="s">
        <v>1</v>
      </c>
      <c r="AG2" s="29" t="s">
        <v>26</v>
      </c>
      <c r="AH2" s="29" t="s">
        <v>26</v>
      </c>
      <c r="AI2" s="29" t="s">
        <v>26</v>
      </c>
      <c r="AJ2" s="29" t="s">
        <v>26</v>
      </c>
      <c r="AK2" s="29" t="s">
        <v>26</v>
      </c>
      <c r="AL2" s="29" t="s">
        <v>26</v>
      </c>
      <c r="AM2" s="29" t="s">
        <v>26</v>
      </c>
      <c r="AN2" s="29" t="s">
        <v>26</v>
      </c>
      <c r="AO2" s="29" t="s">
        <v>26</v>
      </c>
      <c r="AP2" s="29" t="s">
        <v>26</v>
      </c>
      <c r="AQ2" s="29" t="s">
        <v>26</v>
      </c>
      <c r="AR2" s="29" t="s">
        <v>26</v>
      </c>
      <c r="AS2" s="29"/>
      <c r="AT2" s="29" t="s">
        <v>26</v>
      </c>
      <c r="AU2" s="29" t="s">
        <v>26</v>
      </c>
      <c r="AV2" s="29" t="s">
        <v>26</v>
      </c>
      <c r="AW2" s="29" t="s">
        <v>26</v>
      </c>
      <c r="AX2" s="29" t="s">
        <v>26</v>
      </c>
      <c r="AY2" s="29" t="s">
        <v>26</v>
      </c>
      <c r="AZ2" s="29" t="s">
        <v>26</v>
      </c>
      <c r="BA2" s="29" t="s">
        <v>26</v>
      </c>
      <c r="BB2" s="29" t="s">
        <v>26</v>
      </c>
      <c r="BC2" s="29" t="s">
        <v>26</v>
      </c>
      <c r="BD2" s="29" t="s">
        <v>26</v>
      </c>
      <c r="BE2" s="29" t="s">
        <v>26</v>
      </c>
    </row>
    <row r="3" spans="1:57" x14ac:dyDescent="0.25">
      <c r="A3" s="22"/>
      <c r="F3" s="28" t="s">
        <v>32</v>
      </c>
      <c r="G3" s="84">
        <f>SUM(G9:G11,G14:G15)</f>
        <v>0</v>
      </c>
      <c r="H3" s="84">
        <f t="shared" ref="H3:BE3" si="0">SUM(H9:H11,H14:H15)</f>
        <v>0</v>
      </c>
      <c r="I3" s="84">
        <f t="shared" si="0"/>
        <v>0</v>
      </c>
      <c r="J3" s="84">
        <f t="shared" si="0"/>
        <v>2610954.4500000002</v>
      </c>
      <c r="K3" s="84">
        <f t="shared" si="0"/>
        <v>2619093.4099999992</v>
      </c>
      <c r="L3" s="84">
        <f t="shared" si="0"/>
        <v>2608588.08</v>
      </c>
      <c r="M3" s="84">
        <f t="shared" si="0"/>
        <v>0</v>
      </c>
      <c r="N3" s="84">
        <f t="shared" si="0"/>
        <v>0</v>
      </c>
      <c r="O3" s="84">
        <f t="shared" si="0"/>
        <v>0</v>
      </c>
      <c r="P3" s="84">
        <f t="shared" si="0"/>
        <v>0</v>
      </c>
      <c r="Q3" s="84">
        <f t="shared" si="0"/>
        <v>0</v>
      </c>
      <c r="R3" s="84">
        <f t="shared" si="0"/>
        <v>0</v>
      </c>
      <c r="S3" s="84"/>
      <c r="T3" s="84">
        <f t="shared" si="0"/>
        <v>0</v>
      </c>
      <c r="U3" s="84">
        <f t="shared" si="0"/>
        <v>0</v>
      </c>
      <c r="V3" s="84">
        <f t="shared" si="0"/>
        <v>0</v>
      </c>
      <c r="W3" s="84">
        <f t="shared" si="0"/>
        <v>0</v>
      </c>
      <c r="X3" s="84">
        <f t="shared" si="0"/>
        <v>5231717.330000001</v>
      </c>
      <c r="Y3" s="84">
        <f t="shared" si="0"/>
        <v>2651239.6100000003</v>
      </c>
      <c r="Z3" s="84">
        <f t="shared" si="0"/>
        <v>0</v>
      </c>
      <c r="AA3" s="84">
        <f t="shared" si="0"/>
        <v>0</v>
      </c>
      <c r="AB3" s="84">
        <f t="shared" si="0"/>
        <v>0</v>
      </c>
      <c r="AC3" s="84">
        <f t="shared" si="0"/>
        <v>0</v>
      </c>
      <c r="AD3" s="84">
        <f t="shared" si="0"/>
        <v>0</v>
      </c>
      <c r="AE3" s="84">
        <f t="shared" si="0"/>
        <v>0</v>
      </c>
      <c r="AF3" s="84"/>
      <c r="AG3" s="84">
        <f t="shared" si="0"/>
        <v>0</v>
      </c>
      <c r="AH3" s="84">
        <f t="shared" si="0"/>
        <v>0</v>
      </c>
      <c r="AI3" s="84">
        <f t="shared" si="0"/>
        <v>0</v>
      </c>
      <c r="AJ3" s="84">
        <f t="shared" si="0"/>
        <v>2603860.37</v>
      </c>
      <c r="AK3" s="84">
        <f t="shared" si="0"/>
        <v>2618151.91</v>
      </c>
      <c r="AL3" s="84">
        <f t="shared" si="0"/>
        <v>2611333.62</v>
      </c>
      <c r="AM3" s="84">
        <f t="shared" si="0"/>
        <v>0</v>
      </c>
      <c r="AN3" s="84">
        <f t="shared" si="0"/>
        <v>0</v>
      </c>
      <c r="AO3" s="84">
        <f t="shared" si="0"/>
        <v>0</v>
      </c>
      <c r="AP3" s="84">
        <f t="shared" si="0"/>
        <v>0</v>
      </c>
      <c r="AQ3" s="84">
        <f t="shared" si="0"/>
        <v>0</v>
      </c>
      <c r="AR3" s="84">
        <f t="shared" si="0"/>
        <v>0</v>
      </c>
      <c r="AS3" s="84"/>
      <c r="AT3" s="84">
        <f t="shared" si="0"/>
        <v>0</v>
      </c>
      <c r="AU3" s="84">
        <f t="shared" si="0"/>
        <v>0</v>
      </c>
      <c r="AV3" s="84">
        <f t="shared" si="0"/>
        <v>0</v>
      </c>
      <c r="AW3" s="84">
        <f t="shared" si="0"/>
        <v>0</v>
      </c>
      <c r="AX3" s="84">
        <f t="shared" si="0"/>
        <v>5236953.4899999993</v>
      </c>
      <c r="AY3" s="84">
        <f t="shared" si="0"/>
        <v>2662843.79</v>
      </c>
      <c r="AZ3" s="84">
        <f t="shared" si="0"/>
        <v>0</v>
      </c>
      <c r="BA3" s="84">
        <f t="shared" si="0"/>
        <v>0</v>
      </c>
      <c r="BB3" s="84">
        <f t="shared" si="0"/>
        <v>0</v>
      </c>
      <c r="BC3" s="84">
        <f t="shared" si="0"/>
        <v>0</v>
      </c>
      <c r="BD3" s="84">
        <f t="shared" si="0"/>
        <v>0</v>
      </c>
      <c r="BE3" s="84">
        <f t="shared" si="0"/>
        <v>0</v>
      </c>
    </row>
    <row r="4" spans="1:57" x14ac:dyDescent="0.25">
      <c r="F4" s="28" t="s">
        <v>33</v>
      </c>
      <c r="G4" s="84">
        <f>SUM(G12:G13)</f>
        <v>0</v>
      </c>
      <c r="H4" s="84">
        <f t="shared" ref="H4:AE4" si="1">SUM(H12:H13)</f>
        <v>0</v>
      </c>
      <c r="I4" s="84">
        <f t="shared" si="1"/>
        <v>0</v>
      </c>
      <c r="J4" s="84">
        <f>SUM(J12:J13)</f>
        <v>234334.32</v>
      </c>
      <c r="K4" s="84">
        <f t="shared" ref="K4:P4" si="2">SUM(K12:K13)</f>
        <v>234048.83</v>
      </c>
      <c r="L4" s="84">
        <f t="shared" si="2"/>
        <v>233519.18</v>
      </c>
      <c r="M4" s="84">
        <f t="shared" si="2"/>
        <v>0</v>
      </c>
      <c r="N4" s="84">
        <f t="shared" si="2"/>
        <v>0</v>
      </c>
      <c r="O4" s="84">
        <f t="shared" si="2"/>
        <v>0</v>
      </c>
      <c r="P4" s="84">
        <f t="shared" si="2"/>
        <v>0</v>
      </c>
      <c r="Q4" s="84">
        <f t="shared" si="1"/>
        <v>0</v>
      </c>
      <c r="R4" s="84">
        <f t="shared" si="1"/>
        <v>0</v>
      </c>
      <c r="S4" s="84"/>
      <c r="T4" s="84">
        <f t="shared" si="1"/>
        <v>0</v>
      </c>
      <c r="U4" s="84">
        <f t="shared" si="1"/>
        <v>0</v>
      </c>
      <c r="V4" s="84">
        <f t="shared" si="1"/>
        <v>0</v>
      </c>
      <c r="W4" s="84">
        <f>SUM(W12:W13)</f>
        <v>0</v>
      </c>
      <c r="X4" s="84">
        <f t="shared" si="1"/>
        <v>469308.79</v>
      </c>
      <c r="Y4" s="84">
        <f t="shared" si="1"/>
        <v>236176.91999999998</v>
      </c>
      <c r="Z4" s="84">
        <f t="shared" si="1"/>
        <v>0</v>
      </c>
      <c r="AA4" s="84">
        <f>SUM(AA12:AA13)</f>
        <v>0</v>
      </c>
      <c r="AB4" s="84">
        <f>SUM(AB12:AB13)</f>
        <v>0</v>
      </c>
      <c r="AC4" s="84">
        <f t="shared" si="1"/>
        <v>0</v>
      </c>
      <c r="AD4" s="84">
        <f t="shared" si="1"/>
        <v>0</v>
      </c>
      <c r="AE4" s="84">
        <f t="shared" si="1"/>
        <v>0</v>
      </c>
      <c r="AG4" s="84">
        <f>SUM(AG12:AG13)</f>
        <v>0</v>
      </c>
      <c r="AH4" s="84">
        <f t="shared" ref="AH4:AI4" si="3">SUM(AH12:AH13)</f>
        <v>0</v>
      </c>
      <c r="AI4" s="84">
        <f t="shared" si="3"/>
        <v>0</v>
      </c>
      <c r="AJ4" s="84">
        <f>SUM(AJ12:AJ13)</f>
        <v>243381.7</v>
      </c>
      <c r="AK4" s="84">
        <f t="shared" ref="AK4:AR4" si="4">SUM(AK12:AK13)</f>
        <v>243838.01</v>
      </c>
      <c r="AL4" s="84">
        <f t="shared" si="4"/>
        <v>243791.84999999998</v>
      </c>
      <c r="AM4" s="84">
        <f t="shared" si="4"/>
        <v>0</v>
      </c>
      <c r="AN4" s="84">
        <f t="shared" si="4"/>
        <v>0</v>
      </c>
      <c r="AO4" s="84">
        <f t="shared" si="4"/>
        <v>0</v>
      </c>
      <c r="AP4" s="84">
        <f t="shared" si="4"/>
        <v>0</v>
      </c>
      <c r="AQ4" s="84">
        <f t="shared" si="4"/>
        <v>0</v>
      </c>
      <c r="AR4" s="84">
        <f t="shared" si="4"/>
        <v>0</v>
      </c>
      <c r="AS4" s="84"/>
      <c r="AT4" s="84">
        <f t="shared" ref="AT4:AV4" si="5">SUM(AT12:AT13)</f>
        <v>0</v>
      </c>
      <c r="AU4" s="84">
        <f t="shared" si="5"/>
        <v>0</v>
      </c>
      <c r="AV4" s="84">
        <f t="shared" si="5"/>
        <v>0</v>
      </c>
      <c r="AW4" s="84">
        <f>SUM(AW12:AW13)</f>
        <v>0</v>
      </c>
      <c r="AX4" s="84">
        <f t="shared" ref="AX4:BE4" si="6">SUM(AX12:AX13)</f>
        <v>485885.36</v>
      </c>
      <c r="AY4" s="84">
        <f t="shared" si="6"/>
        <v>246699.14</v>
      </c>
      <c r="AZ4" s="84">
        <f t="shared" si="6"/>
        <v>0</v>
      </c>
      <c r="BA4" s="84">
        <f t="shared" si="6"/>
        <v>0</v>
      </c>
      <c r="BB4" s="84">
        <f t="shared" si="6"/>
        <v>0</v>
      </c>
      <c r="BC4" s="84">
        <f t="shared" si="6"/>
        <v>0</v>
      </c>
      <c r="BD4" s="84">
        <f t="shared" si="6"/>
        <v>0</v>
      </c>
      <c r="BE4" s="84">
        <f t="shared" si="6"/>
        <v>0</v>
      </c>
    </row>
    <row r="5" spans="1:57" ht="15.75" thickBot="1" x14ac:dyDescent="0.3"/>
    <row r="6" spans="1:57" ht="15.75" thickBot="1" x14ac:dyDescent="0.3">
      <c r="E6" s="6">
        <v>44927</v>
      </c>
      <c r="G6" s="250" t="s">
        <v>1</v>
      </c>
      <c r="H6" s="251"/>
      <c r="I6" s="251"/>
      <c r="J6" s="251"/>
      <c r="K6" s="251"/>
      <c r="L6" s="251"/>
      <c r="M6" s="251"/>
      <c r="N6" s="251"/>
      <c r="O6" s="251"/>
      <c r="P6" s="251"/>
      <c r="Q6" s="251"/>
      <c r="R6" s="251"/>
      <c r="S6" s="251"/>
      <c r="T6" s="251"/>
      <c r="U6" s="251"/>
      <c r="V6" s="251"/>
      <c r="W6" s="251"/>
      <c r="X6" s="251"/>
      <c r="Y6" s="251"/>
      <c r="Z6" s="251"/>
      <c r="AA6" s="251"/>
      <c r="AB6" s="251"/>
      <c r="AC6" s="251"/>
      <c r="AD6" s="251"/>
      <c r="AE6" s="252"/>
      <c r="AG6" s="256" t="s">
        <v>26</v>
      </c>
      <c r="AH6" s="257"/>
      <c r="AI6" s="257"/>
      <c r="AJ6" s="257"/>
      <c r="AK6" s="257"/>
      <c r="AL6" s="257"/>
      <c r="AM6" s="257"/>
      <c r="AN6" s="257"/>
      <c r="AO6" s="257"/>
      <c r="AP6" s="257"/>
      <c r="AQ6" s="257"/>
      <c r="AR6" s="257"/>
      <c r="AS6" s="257"/>
      <c r="AT6" s="257"/>
      <c r="AU6" s="257"/>
      <c r="AV6" s="257"/>
      <c r="AW6" s="257"/>
      <c r="AX6" s="257"/>
      <c r="AY6" s="257"/>
      <c r="AZ6" s="257"/>
      <c r="BA6" s="257"/>
      <c r="BB6" s="257"/>
      <c r="BC6" s="257"/>
      <c r="BD6" s="257"/>
      <c r="BE6" s="258"/>
    </row>
    <row r="7" spans="1:57" ht="18.75" thickBot="1" x14ac:dyDescent="0.3">
      <c r="A7" s="241"/>
      <c r="B7" s="242"/>
      <c r="C7" s="243"/>
      <c r="G7" s="262" t="s">
        <v>21</v>
      </c>
      <c r="H7" s="263"/>
      <c r="I7" s="263"/>
      <c r="J7" s="263"/>
      <c r="K7" s="263"/>
      <c r="L7" s="263"/>
      <c r="M7" s="263"/>
      <c r="N7" s="263"/>
      <c r="O7" s="263"/>
      <c r="P7" s="263"/>
      <c r="Q7" s="263"/>
      <c r="R7" s="264"/>
      <c r="S7" s="104"/>
      <c r="T7" s="259" t="s">
        <v>17</v>
      </c>
      <c r="U7" s="260"/>
      <c r="V7" s="260"/>
      <c r="W7" s="260"/>
      <c r="X7" s="260"/>
      <c r="Y7" s="260"/>
      <c r="Z7" s="260"/>
      <c r="AA7" s="260"/>
      <c r="AB7" s="260"/>
      <c r="AC7" s="260"/>
      <c r="AD7" s="260"/>
      <c r="AE7" s="261"/>
      <c r="AG7" s="262" t="s">
        <v>21</v>
      </c>
      <c r="AH7" s="263"/>
      <c r="AI7" s="263"/>
      <c r="AJ7" s="263"/>
      <c r="AK7" s="263"/>
      <c r="AL7" s="263"/>
      <c r="AM7" s="263"/>
      <c r="AN7" s="263"/>
      <c r="AO7" s="263"/>
      <c r="AP7" s="263"/>
      <c r="AQ7" s="263"/>
      <c r="AR7" s="264"/>
      <c r="AS7" s="104"/>
      <c r="AT7" s="259" t="s">
        <v>17</v>
      </c>
      <c r="AU7" s="260"/>
      <c r="AV7" s="260"/>
      <c r="AW7" s="260"/>
      <c r="AX7" s="260"/>
      <c r="AY7" s="260"/>
      <c r="AZ7" s="260"/>
      <c r="BA7" s="260"/>
      <c r="BB7" s="260"/>
      <c r="BC7" s="260"/>
      <c r="BD7" s="260"/>
      <c r="BE7" s="261"/>
    </row>
    <row r="8" spans="1:57" ht="39" thickBot="1" x14ac:dyDescent="0.3">
      <c r="A8" s="24" t="s">
        <v>4</v>
      </c>
      <c r="B8" s="11" t="s">
        <v>10</v>
      </c>
      <c r="C8" s="10" t="s">
        <v>3</v>
      </c>
      <c r="G8" s="7" t="str">
        <f>TEXT(DATE(YEAR($E6),MONTH($E6)+COLUMNS($G8:G8)-1,DAY($E6)),"YYYYMM")</f>
        <v>202301</v>
      </c>
      <c r="H8" s="8" t="str">
        <f>TEXT(DATE(YEAR($E6),MONTH($E6)+COLUMNS($G8:H8)-1,DAY($E6)),"YYYYMM")</f>
        <v>202302</v>
      </c>
      <c r="I8" s="8" t="str">
        <f>TEXT(DATE(YEAR($E6),MONTH($E6)+COLUMNS($G8:I8)-1,DAY($E6)),"YYYYMM")</f>
        <v>202303</v>
      </c>
      <c r="J8" s="8" t="str">
        <f>TEXT(DATE(YEAR($E6),MONTH($E6)+COLUMNS($G8:J8)-1,DAY($E6)),"YYYYMM")</f>
        <v>202304</v>
      </c>
      <c r="K8" s="8" t="str">
        <f>TEXT(DATE(YEAR($E6),MONTH($E6)+COLUMNS($G8:K8)-1,DAY($E6)),"YYYYMM")</f>
        <v>202305</v>
      </c>
      <c r="L8" s="8" t="str">
        <f>TEXT(DATE(YEAR($E6),MONTH($E6)+COLUMNS($G8:L8)-1,DAY($E6)),"YYYYMM")</f>
        <v>202306</v>
      </c>
      <c r="M8" s="8" t="str">
        <f>TEXT(DATE(YEAR($E6),MONTH($E6)+COLUMNS($G8:M8)-1,DAY($E6)),"YYYYMM")</f>
        <v>202307</v>
      </c>
      <c r="N8" s="8" t="str">
        <f>TEXT(DATE(YEAR($E6),MONTH($E6)+COLUMNS($G8:N8)-1,DAY($E6)),"YYYYMM")</f>
        <v>202308</v>
      </c>
      <c r="O8" s="8" t="str">
        <f>TEXT(DATE(YEAR($E6),MONTH($E6)+COLUMNS($G8:O8)-1,DAY($E6)),"YYYYMM")</f>
        <v>202309</v>
      </c>
      <c r="P8" s="8" t="str">
        <f>TEXT(DATE(YEAR($E6),MONTH($E6)+COLUMNS($G8:P8)-1,DAY($E6)),"YYYYMM")</f>
        <v>202310</v>
      </c>
      <c r="Q8" s="8" t="str">
        <f>TEXT(DATE(YEAR($E6),MONTH($E6)+COLUMNS($G8:Q8)-1,DAY($E6)),"YYYYMM")</f>
        <v>202311</v>
      </c>
      <c r="R8" s="9" t="str">
        <f>TEXT(DATE(YEAR($E6),MONTH($E6)+COLUMNS($G8:R8)-1,DAY($E6)),"YYYYMM")</f>
        <v>202312</v>
      </c>
      <c r="S8" s="104"/>
      <c r="T8" s="7" t="str">
        <f>TEXT(DATE(YEAR($E6),MONTH($E6)+COLUMNS($T8:T8)-1,DAY($E6)),"YYYYMM")</f>
        <v>202301</v>
      </c>
      <c r="U8" s="8" t="str">
        <f>TEXT(DATE(YEAR($E6),MONTH($E6)+COLUMNS($T8:U8)-1,DAY($E6)),"YYYYMM")</f>
        <v>202302</v>
      </c>
      <c r="V8" s="8" t="str">
        <f>TEXT(DATE(YEAR($E6),MONTH($E6)+COLUMNS($T8:V8)-1,DAY($E6)),"YYYYMM")</f>
        <v>202303</v>
      </c>
      <c r="W8" s="8" t="str">
        <f>TEXT(DATE(YEAR($E6),MONTH($E6)+COLUMNS($T8:W8)-1,DAY($E6)),"YYYYMM")</f>
        <v>202304</v>
      </c>
      <c r="X8" s="8" t="str">
        <f>TEXT(DATE(YEAR($E6),MONTH($E6)+COLUMNS($T8:X8)-1,DAY($E6)),"YYYYMM")</f>
        <v>202305</v>
      </c>
      <c r="Y8" s="8" t="str">
        <f>TEXT(DATE(YEAR($E6),MONTH($E6)+COLUMNS($T8:Y8)-1,DAY($E6)),"YYYYMM")</f>
        <v>202306</v>
      </c>
      <c r="Z8" s="8" t="str">
        <f>TEXT(DATE(YEAR($E6),MONTH($E6)+COLUMNS($T8:Z8)-1,DAY($E6)),"YYYYMM")</f>
        <v>202307</v>
      </c>
      <c r="AA8" s="8" t="str">
        <f>TEXT(DATE(YEAR($E6),MONTH($E6)+COLUMNS($T8:AA8)-1,DAY($E6)),"YYYYMM")</f>
        <v>202308</v>
      </c>
      <c r="AB8" s="8" t="str">
        <f>TEXT(DATE(YEAR($E6),MONTH($E6)+COLUMNS($T8:AB8)-1,DAY($E6)),"YYYYMM")</f>
        <v>202309</v>
      </c>
      <c r="AC8" s="8" t="str">
        <f>TEXT(DATE(YEAR($E6),MONTH($E6)+COLUMNS($T8:AC8)-1,DAY($E6)),"YYYYMM")</f>
        <v>202310</v>
      </c>
      <c r="AD8" s="8" t="str">
        <f>TEXT(DATE(YEAR($E6),MONTH($E6)+COLUMNS($T8:AD8)-1,DAY($E6)),"YYYYMM")</f>
        <v>202311</v>
      </c>
      <c r="AE8" s="9" t="str">
        <f>TEXT(DATE(YEAR($E6),MONTH($E6)+COLUMNS($T8:AE8)-1,DAY($E6)),"YYYYMM")</f>
        <v>202312</v>
      </c>
      <c r="AG8" s="7" t="str">
        <f>TEXT(DATE(YEAR($E6),MONTH($E6)+COLUMNS($G8:G8)-1,DAY($E6)),"YYYYMM")</f>
        <v>202301</v>
      </c>
      <c r="AH8" s="8" t="str">
        <f>TEXT(DATE(YEAR($E6),MONTH($E6)+COLUMNS($G8:H8)-1,DAY($E6)),"YYYYMM")</f>
        <v>202302</v>
      </c>
      <c r="AI8" s="8" t="str">
        <f>TEXT(DATE(YEAR($E6),MONTH($E6)+COLUMNS($G8:I8)-1,DAY($E6)),"YYYYMM")</f>
        <v>202303</v>
      </c>
      <c r="AJ8" s="8" t="str">
        <f>TEXT(DATE(YEAR($E6),MONTH($E6)+COLUMNS($G8:J8)-1,DAY($E6)),"YYYYMM")</f>
        <v>202304</v>
      </c>
      <c r="AK8" s="8" t="str">
        <f>TEXT(DATE(YEAR($E6),MONTH($E6)+COLUMNS($G8:K8)-1,DAY($E6)),"YYYYMM")</f>
        <v>202305</v>
      </c>
      <c r="AL8" s="8" t="str">
        <f>TEXT(DATE(YEAR($E6),MONTH($E6)+COLUMNS($G8:L8)-1,DAY($E6)),"YYYYMM")</f>
        <v>202306</v>
      </c>
      <c r="AM8" s="8" t="str">
        <f>TEXT(DATE(YEAR($E6),MONTH($E6)+COLUMNS($G8:M8)-1,DAY($E6)),"YYYYMM")</f>
        <v>202307</v>
      </c>
      <c r="AN8" s="8" t="str">
        <f>TEXT(DATE(YEAR($E6),MONTH($E6)+COLUMNS($G8:N8)-1,DAY($E6)),"YYYYMM")</f>
        <v>202308</v>
      </c>
      <c r="AO8" s="8" t="str">
        <f>TEXT(DATE(YEAR($E6),MONTH($E6)+COLUMNS($G8:O8)-1,DAY($E6)),"YYYYMM")</f>
        <v>202309</v>
      </c>
      <c r="AP8" s="8" t="str">
        <f>TEXT(DATE(YEAR($E6),MONTH($E6)+COLUMNS($G8:P8)-1,DAY($E6)),"YYYYMM")</f>
        <v>202310</v>
      </c>
      <c r="AQ8" s="8" t="str">
        <f>TEXT(DATE(YEAR($E6),MONTH($E6)+COLUMNS($G8:Q8)-1,DAY($E6)),"YYYYMM")</f>
        <v>202311</v>
      </c>
      <c r="AR8" s="9" t="str">
        <f>TEXT(DATE(YEAR($E6),MONTH($E6)+COLUMNS($G8:R8)-1,DAY($E6)),"YYYYMM")</f>
        <v>202312</v>
      </c>
      <c r="AS8" s="104"/>
      <c r="AT8" s="103" t="str">
        <f>TEXT(DATE(YEAR($E6),MONTH($E6)+COLUMNS($G8:G8)-1,DAY($E6)),"YYYYMM")</f>
        <v>202301</v>
      </c>
      <c r="AU8" s="8" t="str">
        <f>TEXT(DATE(YEAR($E6),MONTH($E6)+COLUMNS($G8:H8)-1,DAY($E6)),"YYYYMM")</f>
        <v>202302</v>
      </c>
      <c r="AV8" s="8" t="str">
        <f>TEXT(DATE(YEAR($E6),MONTH($E6)+COLUMNS($G8:I8)-1,DAY($E6)),"YYYYMM")</f>
        <v>202303</v>
      </c>
      <c r="AW8" s="8" t="str">
        <f>TEXT(DATE(YEAR($E6),MONTH($E6)+COLUMNS($G8:J8)-1,DAY($E6)),"YYYYMM")</f>
        <v>202304</v>
      </c>
      <c r="AX8" s="8" t="str">
        <f>TEXT(DATE(YEAR($E6),MONTH($E6)+COLUMNS($G8:K8)-1,DAY($E6)),"YYYYMM")</f>
        <v>202305</v>
      </c>
      <c r="AY8" s="8" t="str">
        <f>TEXT(DATE(YEAR($E6),MONTH($E6)+COLUMNS($G8:L8)-1,DAY($E6)),"YYYYMM")</f>
        <v>202306</v>
      </c>
      <c r="AZ8" s="8" t="str">
        <f>TEXT(DATE(YEAR($E6),MONTH($E6)+COLUMNS($G8:M8)-1,DAY($E6)),"YYYYMM")</f>
        <v>202307</v>
      </c>
      <c r="BA8" s="8" t="str">
        <f>TEXT(DATE(YEAR($E6),MONTH($E6)+COLUMNS($G8:N8)-1,DAY($E6)),"YYYYMM")</f>
        <v>202308</v>
      </c>
      <c r="BB8" s="8" t="str">
        <f>TEXT(DATE(YEAR($E6),MONTH($E6)+COLUMNS($G8:O8)-1,DAY($E6)),"YYYYMM")</f>
        <v>202309</v>
      </c>
      <c r="BC8" s="8" t="str">
        <f>TEXT(DATE(YEAR($E6),MONTH($E6)+COLUMNS($G8:P8)-1,DAY($E6)),"YYYYMM")</f>
        <v>202310</v>
      </c>
      <c r="BD8" s="8" t="str">
        <f>TEXT(DATE(YEAR($E6),MONTH($E6)+COLUMNS($G8:Q8)-1,DAY($E6)),"YYYYMM")</f>
        <v>202311</v>
      </c>
      <c r="BE8" s="9" t="str">
        <f>TEXT(DATE(YEAR($E6),MONTH($E6)+COLUMNS($G8:R8)-1,DAY($E6)),"YYYYMM")</f>
        <v>202312</v>
      </c>
    </row>
    <row r="9" spans="1:57" x14ac:dyDescent="0.25">
      <c r="A9" s="42" t="s">
        <v>12</v>
      </c>
      <c r="B9" s="43" t="s">
        <v>5</v>
      </c>
      <c r="C9" s="44">
        <v>6.12</v>
      </c>
      <c r="D9" s="45"/>
      <c r="E9" s="45"/>
      <c r="F9" s="45"/>
      <c r="G9" s="212"/>
      <c r="H9" s="213">
        <f>'PMPMs Jan23-Dec23'!H9*'PMPMs Jan23-Dec23'!$C9</f>
        <v>0</v>
      </c>
      <c r="I9" s="213">
        <f>'PMPMs Jan23-Dec23'!I9*'PMPMs Jan23-Dec23'!$C9</f>
        <v>0</v>
      </c>
      <c r="J9" s="77">
        <f>'PMPMs Jan23-Dec23'!J9*'PMPMs Jan23-Dec23'!$C9</f>
        <v>2490130.08</v>
      </c>
      <c r="K9" s="77">
        <f>'PMPMs Jan23-Dec23'!K9*'PMPMs Jan23-Dec23'!$C9</f>
        <v>2490882.84</v>
      </c>
      <c r="L9" s="77">
        <f>'PMPMs Jan23-Dec23'!L9*'PMPMs Jan23-Dec23'!$C9</f>
        <v>2480833.7999999998</v>
      </c>
      <c r="M9" s="77">
        <f>'PMPMs Jan23-Dec23'!M9*'PMPMs Jan23-Dec23'!$C9</f>
        <v>0</v>
      </c>
      <c r="N9" s="77">
        <f>'PMPMs Jan23-Dec23'!N9*'PMPMs Jan23-Dec23'!$C9</f>
        <v>0</v>
      </c>
      <c r="O9" s="77">
        <f>'PMPMs Jan23-Dec23'!O9*'PMPMs Jan23-Dec23'!$C9</f>
        <v>0</v>
      </c>
      <c r="P9" s="77">
        <f>'PMPMs Jan23-Dec23'!P9*'PMPMs Jan23-Dec23'!$C9</f>
        <v>0</v>
      </c>
      <c r="Q9" s="77">
        <f>'PMPMs Jan23-Dec23'!Q9*'PMPMs Jan23-Dec23'!$C9</f>
        <v>0</v>
      </c>
      <c r="R9" s="78">
        <f>'PMPMs Jan23-Dec23'!R9*'PMPMs Jan23-Dec23'!$C9</f>
        <v>0</v>
      </c>
      <c r="S9" s="151"/>
      <c r="T9" s="212"/>
      <c r="U9" s="213">
        <f>'PMPMs Jan23-Dec23'!U9*'PMPMs Jan23-Dec23'!$C9</f>
        <v>0</v>
      </c>
      <c r="V9" s="213">
        <f>'PMPMs Jan23-Dec23'!V9*'PMPMs Jan23-Dec23'!$C9</f>
        <v>0</v>
      </c>
      <c r="W9" s="213">
        <f>'PMPMs Jan23-Dec23'!W9*'PMPMs Jan23-Dec23'!$C9</f>
        <v>0</v>
      </c>
      <c r="X9" s="77">
        <f>'PMPMs Jan23-Dec23'!X9*'PMPMs Jan23-Dec23'!$C9</f>
        <v>4988742.4800000004</v>
      </c>
      <c r="Y9" s="77">
        <f>'PMPMs Jan23-Dec23'!Y9*'PMPMs Jan23-Dec23'!$C9</f>
        <v>2527627.3199999998</v>
      </c>
      <c r="Z9" s="77">
        <f>'PMPMs Jan23-Dec23'!Z9*'PMPMs Jan23-Dec23'!$C9</f>
        <v>0</v>
      </c>
      <c r="AA9" s="77">
        <f>'PMPMs Jan23-Dec23'!AA9*'PMPMs Jan23-Dec23'!$C9</f>
        <v>0</v>
      </c>
      <c r="AB9" s="77">
        <f>'PMPMs Jan23-Dec23'!AB9*'PMPMs Jan23-Dec23'!$C9</f>
        <v>0</v>
      </c>
      <c r="AC9" s="77">
        <f>'PMPMs Jan23-Dec23'!AC9*'PMPMs Jan23-Dec23'!$C9</f>
        <v>0</v>
      </c>
      <c r="AD9" s="77">
        <f>'PMPMs Jan23-Dec23'!AD9*'PMPMs Jan23-Dec23'!$C9</f>
        <v>0</v>
      </c>
      <c r="AE9" s="78">
        <f>'PMPMs Jan23-Dec23'!AE9*'PMPMs Jan23-Dec23'!$C9</f>
        <v>0</v>
      </c>
      <c r="AG9" s="212"/>
      <c r="AH9" s="213">
        <f>'PMPMs Jan23-Dec23'!AH9*'PMPMs Jan23-Dec23'!$C9</f>
        <v>0</v>
      </c>
      <c r="AI9" s="213">
        <f>'PMPMs Jan23-Dec23'!AI9*'PMPMs Jan23-Dec23'!$C9</f>
        <v>0</v>
      </c>
      <c r="AJ9" s="77">
        <f>'PMPMs Jan23-Dec23'!AJ9*'PMPMs Jan23-Dec23'!$C9</f>
        <v>2483275.6800000002</v>
      </c>
      <c r="AK9" s="77">
        <f>'PMPMs Jan23-Dec23'!AK9*'PMPMs Jan23-Dec23'!$C9</f>
        <v>2488575.6</v>
      </c>
      <c r="AL9" s="77">
        <f>'PMPMs Jan23-Dec23'!AL9*'PMPMs Jan23-Dec23'!$C9</f>
        <v>2482394.4</v>
      </c>
      <c r="AM9" s="77">
        <f>'PMPMs Jan23-Dec23'!AM9*'PMPMs Jan23-Dec23'!$C9</f>
        <v>0</v>
      </c>
      <c r="AN9" s="77">
        <f>'PMPMs Jan23-Dec23'!AN9*'PMPMs Jan23-Dec23'!$C9</f>
        <v>0</v>
      </c>
      <c r="AO9" s="77">
        <f>'PMPMs Jan23-Dec23'!AO9*'PMPMs Jan23-Dec23'!$C9</f>
        <v>0</v>
      </c>
      <c r="AP9" s="77">
        <f>'PMPMs Jan23-Dec23'!AP9*'PMPMs Jan23-Dec23'!$C9</f>
        <v>0</v>
      </c>
      <c r="AQ9" s="77">
        <f>'PMPMs Jan23-Dec23'!AQ9*'PMPMs Jan23-Dec23'!$C9</f>
        <v>0</v>
      </c>
      <c r="AR9" s="78">
        <f>'PMPMs Jan23-Dec23'!AR9*'PMPMs Jan23-Dec23'!$C9</f>
        <v>0</v>
      </c>
      <c r="AS9" s="151"/>
      <c r="AT9" s="212"/>
      <c r="AU9" s="213">
        <f>'PMPMs Jan23-Dec23'!AU9*'PMPMs Jan23-Dec23'!$C9</f>
        <v>0</v>
      </c>
      <c r="AV9" s="213">
        <f>'PMPMs Jan23-Dec23'!AV9*'PMPMs Jan23-Dec23'!$C9</f>
        <v>0</v>
      </c>
      <c r="AW9" s="213">
        <f>'PMPMs Jan23-Dec23'!AW9*'PMPMs Jan23-Dec23'!$C9</f>
        <v>0</v>
      </c>
      <c r="AX9" s="77">
        <f>'PMPMs Jan23-Dec23'!AX9*'PMPMs Jan23-Dec23'!$C9</f>
        <v>4994880.84</v>
      </c>
      <c r="AY9" s="77">
        <f>'PMPMs Jan23-Dec23'!AY9*'PMPMs Jan23-Dec23'!$C9</f>
        <v>2539053.36</v>
      </c>
      <c r="AZ9" s="77">
        <f>'PMPMs Jan23-Dec23'!AZ9*'PMPMs Jan23-Dec23'!$C9</f>
        <v>0</v>
      </c>
      <c r="BA9" s="77">
        <f>'PMPMs Jan23-Dec23'!BA9*'PMPMs Jan23-Dec23'!$C9</f>
        <v>0</v>
      </c>
      <c r="BB9" s="77">
        <f>'PMPMs Jan23-Dec23'!BB9*'PMPMs Jan23-Dec23'!$C9</f>
        <v>0</v>
      </c>
      <c r="BC9" s="77">
        <f>'PMPMs Jan23-Dec23'!BC9*'PMPMs Jan23-Dec23'!$C9</f>
        <v>0</v>
      </c>
      <c r="BD9" s="77">
        <f>'PMPMs Jan23-Dec23'!BD9*'PMPMs Jan23-Dec23'!$C9</f>
        <v>0</v>
      </c>
      <c r="BE9" s="78">
        <f>'PMPMs Jan23-Dec23'!BE9*'PMPMs Jan23-Dec23'!$C9</f>
        <v>0</v>
      </c>
    </row>
    <row r="10" spans="1:57" x14ac:dyDescent="0.25">
      <c r="A10" s="50" t="s">
        <v>11</v>
      </c>
      <c r="B10" s="51" t="s">
        <v>6</v>
      </c>
      <c r="C10" s="52">
        <v>0.51</v>
      </c>
      <c r="D10" s="45"/>
      <c r="E10" s="45"/>
      <c r="F10" s="45"/>
      <c r="G10" s="214"/>
      <c r="H10" s="215">
        <f>'PMPMs Jan23-Dec23'!H10*'PMPMs Jan23-Dec23'!$C10</f>
        <v>0</v>
      </c>
      <c r="I10" s="215">
        <f>'PMPMs Jan23-Dec23'!I10*'PMPMs Jan23-Dec23'!$C10</f>
        <v>0</v>
      </c>
      <c r="J10" s="77">
        <f>'PMPMs Jan23-Dec23'!J10*'PMPMs Jan23-Dec23'!$C10</f>
        <v>75573.33</v>
      </c>
      <c r="K10" s="77">
        <f>'PMPMs Jan23-Dec23'!K10*'PMPMs Jan23-Dec23'!$C10</f>
        <v>74819.55</v>
      </c>
      <c r="L10" s="77">
        <f>'PMPMs Jan23-Dec23'!L10*'PMPMs Jan23-Dec23'!$C10</f>
        <v>73958.67</v>
      </c>
      <c r="M10" s="77">
        <f>'PMPMs Jan23-Dec23'!M10*'PMPMs Jan23-Dec23'!$C10</f>
        <v>0</v>
      </c>
      <c r="N10" s="77">
        <f>'PMPMs Jan23-Dec23'!N10*'PMPMs Jan23-Dec23'!$C10</f>
        <v>0</v>
      </c>
      <c r="O10" s="77">
        <f>'PMPMs Jan23-Dec23'!O10*'PMPMs Jan23-Dec23'!$C10</f>
        <v>0</v>
      </c>
      <c r="P10" s="77">
        <f>'PMPMs Jan23-Dec23'!P10*'PMPMs Jan23-Dec23'!$C10</f>
        <v>0</v>
      </c>
      <c r="Q10" s="77">
        <f>'PMPMs Jan23-Dec23'!Q10*'PMPMs Jan23-Dec23'!$C10</f>
        <v>0</v>
      </c>
      <c r="R10" s="78">
        <f>'PMPMs Jan23-Dec23'!R10*'PMPMs Jan23-Dec23'!$C10</f>
        <v>0</v>
      </c>
      <c r="S10" s="151"/>
      <c r="T10" s="214"/>
      <c r="U10" s="215">
        <f>'PMPMs Jan23-Dec23'!U10*'PMPMs Jan23-Dec23'!$C10</f>
        <v>0</v>
      </c>
      <c r="V10" s="215">
        <f>'PMPMs Jan23-Dec23'!V10*'PMPMs Jan23-Dec23'!$C10</f>
        <v>0</v>
      </c>
      <c r="W10" s="215">
        <f>'PMPMs Jan23-Dec23'!W10*'PMPMs Jan23-Dec23'!$C10</f>
        <v>0</v>
      </c>
      <c r="X10" s="77">
        <f>'PMPMs Jan23-Dec23'!X10*'PMPMs Jan23-Dec23'!$C10</f>
        <v>152731.74</v>
      </c>
      <c r="Y10" s="77">
        <f>'PMPMs Jan23-Dec23'!Y10*'PMPMs Jan23-Dec23'!$C10</f>
        <v>78368.639999999999</v>
      </c>
      <c r="Z10" s="77">
        <f>'PMPMs Jan23-Dec23'!Z10*'PMPMs Jan23-Dec23'!$C10</f>
        <v>0</v>
      </c>
      <c r="AA10" s="77">
        <f>'PMPMs Jan23-Dec23'!AA10*'PMPMs Jan23-Dec23'!$C10</f>
        <v>0</v>
      </c>
      <c r="AB10" s="77">
        <f>'PMPMs Jan23-Dec23'!AB10*'PMPMs Jan23-Dec23'!$C10</f>
        <v>0</v>
      </c>
      <c r="AC10" s="77">
        <f>'PMPMs Jan23-Dec23'!AC10*'PMPMs Jan23-Dec23'!$C10</f>
        <v>0</v>
      </c>
      <c r="AD10" s="77">
        <f>'PMPMs Jan23-Dec23'!AD10*'PMPMs Jan23-Dec23'!$C10</f>
        <v>0</v>
      </c>
      <c r="AE10" s="78">
        <f>'PMPMs Jan23-Dec23'!AE10*'PMPMs Jan23-Dec23'!$C10</f>
        <v>0</v>
      </c>
      <c r="AG10" s="214"/>
      <c r="AH10" s="215">
        <f>'PMPMs Jan23-Dec23'!AH10*'PMPMs Jan23-Dec23'!$C10</f>
        <v>0</v>
      </c>
      <c r="AI10" s="215">
        <f>'PMPMs Jan23-Dec23'!AI10*'PMPMs Jan23-Dec23'!$C10</f>
        <v>0</v>
      </c>
      <c r="AJ10" s="77">
        <f>'PMPMs Jan23-Dec23'!AJ10*'PMPMs Jan23-Dec23'!$C10</f>
        <v>78530.31</v>
      </c>
      <c r="AK10" s="77">
        <f>'PMPMs Jan23-Dec23'!AK10*'PMPMs Jan23-Dec23'!$C10</f>
        <v>77650.05</v>
      </c>
      <c r="AL10" s="77">
        <f>'PMPMs Jan23-Dec23'!AL10*'PMPMs Jan23-Dec23'!$C10</f>
        <v>76931.97</v>
      </c>
      <c r="AM10" s="77">
        <f>'PMPMs Jan23-Dec23'!AM10*'PMPMs Jan23-Dec23'!$C10</f>
        <v>0</v>
      </c>
      <c r="AN10" s="77">
        <f>'PMPMs Jan23-Dec23'!AN10*'PMPMs Jan23-Dec23'!$C10</f>
        <v>0</v>
      </c>
      <c r="AO10" s="77">
        <f>'PMPMs Jan23-Dec23'!AO10*'PMPMs Jan23-Dec23'!$C10</f>
        <v>0</v>
      </c>
      <c r="AP10" s="77">
        <f>'PMPMs Jan23-Dec23'!AP10*'PMPMs Jan23-Dec23'!$C10</f>
        <v>0</v>
      </c>
      <c r="AQ10" s="77">
        <f>'PMPMs Jan23-Dec23'!AQ10*'PMPMs Jan23-Dec23'!$C10</f>
        <v>0</v>
      </c>
      <c r="AR10" s="78">
        <f>'PMPMs Jan23-Dec23'!AR10*'PMPMs Jan23-Dec23'!$C10</f>
        <v>0</v>
      </c>
      <c r="AS10" s="151"/>
      <c r="AT10" s="214"/>
      <c r="AU10" s="215">
        <f>'PMPMs Jan23-Dec23'!AU10*'PMPMs Jan23-Dec23'!$C10</f>
        <v>0</v>
      </c>
      <c r="AV10" s="215">
        <f>'PMPMs Jan23-Dec23'!AV10*'PMPMs Jan23-Dec23'!$C10</f>
        <v>0</v>
      </c>
      <c r="AW10" s="215">
        <f>'PMPMs Jan23-Dec23'!AW10*'PMPMs Jan23-Dec23'!$C10</f>
        <v>0</v>
      </c>
      <c r="AX10" s="77">
        <f>'PMPMs Jan23-Dec23'!AX10*'PMPMs Jan23-Dec23'!$C10</f>
        <v>158134.68</v>
      </c>
      <c r="AY10" s="77">
        <f>'PMPMs Jan23-Dec23'!AY10*'PMPMs Jan23-Dec23'!$C10</f>
        <v>81733.62</v>
      </c>
      <c r="AZ10" s="77">
        <f>'PMPMs Jan23-Dec23'!AZ10*'PMPMs Jan23-Dec23'!$C10</f>
        <v>0</v>
      </c>
      <c r="BA10" s="77">
        <f>'PMPMs Jan23-Dec23'!BA10*'PMPMs Jan23-Dec23'!$C10</f>
        <v>0</v>
      </c>
      <c r="BB10" s="77">
        <f>'PMPMs Jan23-Dec23'!BB10*'PMPMs Jan23-Dec23'!$C10</f>
        <v>0</v>
      </c>
      <c r="BC10" s="77">
        <f>'PMPMs Jan23-Dec23'!BC10*'PMPMs Jan23-Dec23'!$C10</f>
        <v>0</v>
      </c>
      <c r="BD10" s="77">
        <f>'PMPMs Jan23-Dec23'!BD10*'PMPMs Jan23-Dec23'!$C10</f>
        <v>0</v>
      </c>
      <c r="BE10" s="78">
        <f>'PMPMs Jan23-Dec23'!BE10*'PMPMs Jan23-Dec23'!$C10</f>
        <v>0</v>
      </c>
    </row>
    <row r="11" spans="1:57" x14ac:dyDescent="0.25">
      <c r="A11" s="50" t="s">
        <v>13</v>
      </c>
      <c r="B11" s="51" t="s">
        <v>7</v>
      </c>
      <c r="C11" s="52">
        <v>7.34</v>
      </c>
      <c r="D11" s="45"/>
      <c r="E11" s="45"/>
      <c r="F11" s="45"/>
      <c r="G11" s="214"/>
      <c r="H11" s="215">
        <f>'PMPMs Jan23-Dec23'!H11*'PMPMs Jan23-Dec23'!$C11</f>
        <v>0</v>
      </c>
      <c r="I11" s="215">
        <f>'PMPMs Jan23-Dec23'!I11*'PMPMs Jan23-Dec23'!$C11</f>
        <v>0</v>
      </c>
      <c r="J11" s="77">
        <f>'PMPMs Jan23-Dec23'!J11*'PMPMs Jan23-Dec23'!$C11</f>
        <v>6018.8</v>
      </c>
      <c r="K11" s="77">
        <f>'PMPMs Jan23-Dec23'!K11*'PMPMs Jan23-Dec23'!$C11</f>
        <v>5835.3</v>
      </c>
      <c r="L11" s="77">
        <f>'PMPMs Jan23-Dec23'!L11*'PMPMs Jan23-Dec23'!$C11</f>
        <v>5703.18</v>
      </c>
      <c r="M11" s="77">
        <f>'PMPMs Jan23-Dec23'!M11*'PMPMs Jan23-Dec23'!$C11</f>
        <v>0</v>
      </c>
      <c r="N11" s="77">
        <f>'PMPMs Jan23-Dec23'!N11*'PMPMs Jan23-Dec23'!$C11</f>
        <v>0</v>
      </c>
      <c r="O11" s="77">
        <f>'PMPMs Jan23-Dec23'!O11*'PMPMs Jan23-Dec23'!$C11</f>
        <v>0</v>
      </c>
      <c r="P11" s="77">
        <f>'PMPMs Jan23-Dec23'!P11*'PMPMs Jan23-Dec23'!$C11</f>
        <v>0</v>
      </c>
      <c r="Q11" s="77">
        <f>'PMPMs Jan23-Dec23'!Q11*'PMPMs Jan23-Dec23'!$C11</f>
        <v>0</v>
      </c>
      <c r="R11" s="78">
        <f>'PMPMs Jan23-Dec23'!R11*'PMPMs Jan23-Dec23'!$C11</f>
        <v>0</v>
      </c>
      <c r="S11" s="151"/>
      <c r="T11" s="214"/>
      <c r="U11" s="215">
        <f>'PMPMs Jan23-Dec23'!U11*'PMPMs Jan23-Dec23'!$C11</f>
        <v>0</v>
      </c>
      <c r="V11" s="215">
        <f>'PMPMs Jan23-Dec23'!V11*'PMPMs Jan23-Dec23'!$C11</f>
        <v>0</v>
      </c>
      <c r="W11" s="215">
        <f>'PMPMs Jan23-Dec23'!W11*'PMPMs Jan23-Dec23'!$C11</f>
        <v>0</v>
      </c>
      <c r="X11" s="77">
        <f>'PMPMs Jan23-Dec23'!X11*'PMPMs Jan23-Dec23'!$C11</f>
        <v>12294.5</v>
      </c>
      <c r="Y11" s="77">
        <f>'PMPMs Jan23-Dec23'!Y11*'PMPMs Jan23-Dec23'!$C11</f>
        <v>6070.18</v>
      </c>
      <c r="Z11" s="77">
        <f>'PMPMs Jan23-Dec23'!Z11*'PMPMs Jan23-Dec23'!$C11</f>
        <v>0</v>
      </c>
      <c r="AA11" s="77">
        <f>'PMPMs Jan23-Dec23'!AA11*'PMPMs Jan23-Dec23'!$C11</f>
        <v>0</v>
      </c>
      <c r="AB11" s="77">
        <f>'PMPMs Jan23-Dec23'!AB11*'PMPMs Jan23-Dec23'!$C11</f>
        <v>0</v>
      </c>
      <c r="AC11" s="77">
        <f>'PMPMs Jan23-Dec23'!AC11*'PMPMs Jan23-Dec23'!$C11</f>
        <v>0</v>
      </c>
      <c r="AD11" s="77">
        <f>'PMPMs Jan23-Dec23'!AD11*'PMPMs Jan23-Dec23'!$C11</f>
        <v>0</v>
      </c>
      <c r="AE11" s="78">
        <f>'PMPMs Jan23-Dec23'!AE11*'PMPMs Jan23-Dec23'!$C11</f>
        <v>0</v>
      </c>
      <c r="AG11" s="214"/>
      <c r="AH11" s="215">
        <f>'PMPMs Jan23-Dec23'!AH11*'PMPMs Jan23-Dec23'!$C11</f>
        <v>0</v>
      </c>
      <c r="AI11" s="215">
        <f>'PMPMs Jan23-Dec23'!AI11*'PMPMs Jan23-Dec23'!$C11</f>
        <v>0</v>
      </c>
      <c r="AJ11" s="77">
        <f>'PMPMs Jan23-Dec23'!AJ11*'PMPMs Jan23-Dec23'!$C11</f>
        <v>6283.04</v>
      </c>
      <c r="AK11" s="77">
        <f>'PMPMs Jan23-Dec23'!AK11*'PMPMs Jan23-Dec23'!$C11</f>
        <v>6187.62</v>
      </c>
      <c r="AL11" s="77">
        <f>'PMPMs Jan23-Dec23'!AL11*'PMPMs Jan23-Dec23'!$C11</f>
        <v>5901.36</v>
      </c>
      <c r="AM11" s="77">
        <f>'PMPMs Jan23-Dec23'!AM11*'PMPMs Jan23-Dec23'!$C11</f>
        <v>0</v>
      </c>
      <c r="AN11" s="77">
        <f>'PMPMs Jan23-Dec23'!AN11*'PMPMs Jan23-Dec23'!$C11</f>
        <v>0</v>
      </c>
      <c r="AO11" s="77">
        <f>'PMPMs Jan23-Dec23'!AO11*'PMPMs Jan23-Dec23'!$C11</f>
        <v>0</v>
      </c>
      <c r="AP11" s="77">
        <f>'PMPMs Jan23-Dec23'!AP11*'PMPMs Jan23-Dec23'!$C11</f>
        <v>0</v>
      </c>
      <c r="AQ11" s="77">
        <f>'PMPMs Jan23-Dec23'!AQ11*'PMPMs Jan23-Dec23'!$C11</f>
        <v>0</v>
      </c>
      <c r="AR11" s="78">
        <f>'PMPMs Jan23-Dec23'!AR11*'PMPMs Jan23-Dec23'!$C11</f>
        <v>0</v>
      </c>
      <c r="AS11" s="151"/>
      <c r="AT11" s="214"/>
      <c r="AU11" s="215">
        <f>'PMPMs Jan23-Dec23'!AU11*'PMPMs Jan23-Dec23'!$C11</f>
        <v>0</v>
      </c>
      <c r="AV11" s="215">
        <f>'PMPMs Jan23-Dec23'!AV11*'PMPMs Jan23-Dec23'!$C11</f>
        <v>0</v>
      </c>
      <c r="AW11" s="215">
        <f>'PMPMs Jan23-Dec23'!AW11*'PMPMs Jan23-Dec23'!$C11</f>
        <v>0</v>
      </c>
      <c r="AX11" s="77">
        <f>'PMPMs Jan23-Dec23'!AX11*'PMPMs Jan23-Dec23'!$C11</f>
        <v>12793.619999999999</v>
      </c>
      <c r="AY11" s="77">
        <f>'PMPMs Jan23-Dec23'!AY11*'PMPMs Jan23-Dec23'!$C11</f>
        <v>6305.0599999999995</v>
      </c>
      <c r="AZ11" s="77">
        <f>'PMPMs Jan23-Dec23'!AZ11*'PMPMs Jan23-Dec23'!$C11</f>
        <v>0</v>
      </c>
      <c r="BA11" s="77">
        <f>'PMPMs Jan23-Dec23'!BA11*'PMPMs Jan23-Dec23'!$C11</f>
        <v>0</v>
      </c>
      <c r="BB11" s="77">
        <f>'PMPMs Jan23-Dec23'!BB11*'PMPMs Jan23-Dec23'!$C11</f>
        <v>0</v>
      </c>
      <c r="BC11" s="77">
        <f>'PMPMs Jan23-Dec23'!BC11*'PMPMs Jan23-Dec23'!$C11</f>
        <v>0</v>
      </c>
      <c r="BD11" s="77">
        <f>'PMPMs Jan23-Dec23'!BD11*'PMPMs Jan23-Dec23'!$C11</f>
        <v>0</v>
      </c>
      <c r="BE11" s="78">
        <f>'PMPMs Jan23-Dec23'!BE11*'PMPMs Jan23-Dec23'!$C11</f>
        <v>0</v>
      </c>
    </row>
    <row r="12" spans="1:57" x14ac:dyDescent="0.25">
      <c r="A12" s="50" t="s">
        <v>14</v>
      </c>
      <c r="B12" s="51" t="s">
        <v>8</v>
      </c>
      <c r="C12" s="52">
        <v>4.71</v>
      </c>
      <c r="D12" s="45"/>
      <c r="E12" s="45"/>
      <c r="F12" s="45"/>
      <c r="G12" s="214"/>
      <c r="H12" s="215">
        <f>'PMPMs Jan23-Dec23'!H12*'PMPMs Jan23-Dec23'!$C12</f>
        <v>0</v>
      </c>
      <c r="I12" s="215">
        <f>'PMPMs Jan23-Dec23'!I12*'PMPMs Jan23-Dec23'!$C12</f>
        <v>0</v>
      </c>
      <c r="J12" s="77">
        <f>'PMPMs Jan23-Dec23'!J12*'PMPMs Jan23-Dec23'!$C12</f>
        <v>115051.17</v>
      </c>
      <c r="K12" s="77">
        <f>'PMPMs Jan23-Dec23'!K12*'PMPMs Jan23-Dec23'!$C12</f>
        <v>114302.28</v>
      </c>
      <c r="L12" s="77">
        <f>'PMPMs Jan23-Dec23'!L12*'PMPMs Jan23-Dec23'!$C12</f>
        <v>113619.33</v>
      </c>
      <c r="M12" s="77">
        <f>'PMPMs Jan23-Dec23'!M12*'PMPMs Jan23-Dec23'!$C12</f>
        <v>0</v>
      </c>
      <c r="N12" s="77">
        <f>'PMPMs Jan23-Dec23'!N12*'PMPMs Jan23-Dec23'!$C12</f>
        <v>0</v>
      </c>
      <c r="O12" s="77">
        <f>'PMPMs Jan23-Dec23'!O12*'PMPMs Jan23-Dec23'!$C12</f>
        <v>0</v>
      </c>
      <c r="P12" s="77">
        <f>'PMPMs Jan23-Dec23'!P12*'PMPMs Jan23-Dec23'!$C12</f>
        <v>0</v>
      </c>
      <c r="Q12" s="77">
        <f>'PMPMs Jan23-Dec23'!Q12*'PMPMs Jan23-Dec23'!$C12</f>
        <v>0</v>
      </c>
      <c r="R12" s="78">
        <f>'PMPMs Jan23-Dec23'!R12*'PMPMs Jan23-Dec23'!$C12</f>
        <v>0</v>
      </c>
      <c r="S12" s="151"/>
      <c r="T12" s="214"/>
      <c r="U12" s="215">
        <f>'PMPMs Jan23-Dec23'!U12*'PMPMs Jan23-Dec23'!$C12</f>
        <v>0</v>
      </c>
      <c r="V12" s="215">
        <f>'PMPMs Jan23-Dec23'!V12*'PMPMs Jan23-Dec23'!$C12</f>
        <v>0</v>
      </c>
      <c r="W12" s="215">
        <f>'PMPMs Jan23-Dec23'!W12*'PMPMs Jan23-Dec23'!$C12</f>
        <v>0</v>
      </c>
      <c r="X12" s="77">
        <f>'PMPMs Jan23-Dec23'!X12*'PMPMs Jan23-Dec23'!$C12</f>
        <v>232575.09</v>
      </c>
      <c r="Y12" s="77">
        <f>'PMPMs Jan23-Dec23'!Y12*'PMPMs Jan23-Dec23'!$C12</f>
        <v>115757.67</v>
      </c>
      <c r="Z12" s="77">
        <f>'PMPMs Jan23-Dec23'!Z12*'PMPMs Jan23-Dec23'!$C12</f>
        <v>0</v>
      </c>
      <c r="AA12" s="77">
        <f>'PMPMs Jan23-Dec23'!AA12*'PMPMs Jan23-Dec23'!$C12</f>
        <v>0</v>
      </c>
      <c r="AB12" s="77">
        <f>'PMPMs Jan23-Dec23'!AB12*'PMPMs Jan23-Dec23'!$C12</f>
        <v>0</v>
      </c>
      <c r="AC12" s="77">
        <f>'PMPMs Jan23-Dec23'!AC12*'PMPMs Jan23-Dec23'!$C12</f>
        <v>0</v>
      </c>
      <c r="AD12" s="77">
        <f>'PMPMs Jan23-Dec23'!AD12*'PMPMs Jan23-Dec23'!$C12</f>
        <v>0</v>
      </c>
      <c r="AE12" s="78">
        <f>'PMPMs Jan23-Dec23'!AE12*'PMPMs Jan23-Dec23'!$C12</f>
        <v>0</v>
      </c>
      <c r="AG12" s="214"/>
      <c r="AH12" s="215">
        <f>'PMPMs Jan23-Dec23'!AH12*'PMPMs Jan23-Dec23'!$C12</f>
        <v>0</v>
      </c>
      <c r="AI12" s="215">
        <f>'PMPMs Jan23-Dec23'!AI12*'PMPMs Jan23-Dec23'!$C12</f>
        <v>0</v>
      </c>
      <c r="AJ12" s="77">
        <f>'PMPMs Jan23-Dec23'!AJ12*'PMPMs Jan23-Dec23'!$C12</f>
        <v>112121.55</v>
      </c>
      <c r="AK12" s="77">
        <f>'PMPMs Jan23-Dec23'!AK12*'PMPMs Jan23-Dec23'!$C12</f>
        <v>111820.11</v>
      </c>
      <c r="AL12" s="77">
        <f>'PMPMs Jan23-Dec23'!AL12*'PMPMs Jan23-Dec23'!$C12</f>
        <v>111367.95</v>
      </c>
      <c r="AM12" s="77">
        <f>'PMPMs Jan23-Dec23'!AM12*'PMPMs Jan23-Dec23'!$C12</f>
        <v>0</v>
      </c>
      <c r="AN12" s="77">
        <f>'PMPMs Jan23-Dec23'!AN12*'PMPMs Jan23-Dec23'!$C12</f>
        <v>0</v>
      </c>
      <c r="AO12" s="77">
        <f>'PMPMs Jan23-Dec23'!AO12*'PMPMs Jan23-Dec23'!$C12</f>
        <v>0</v>
      </c>
      <c r="AP12" s="77">
        <f>'PMPMs Jan23-Dec23'!AP12*'PMPMs Jan23-Dec23'!$C12</f>
        <v>0</v>
      </c>
      <c r="AQ12" s="77">
        <f>'PMPMs Jan23-Dec23'!AQ12*'PMPMs Jan23-Dec23'!$C12</f>
        <v>0</v>
      </c>
      <c r="AR12" s="78">
        <f>'PMPMs Jan23-Dec23'!AR12*'PMPMs Jan23-Dec23'!$C12</f>
        <v>0</v>
      </c>
      <c r="AS12" s="151"/>
      <c r="AT12" s="214"/>
      <c r="AU12" s="215">
        <f>'PMPMs Jan23-Dec23'!AU12*'PMPMs Jan23-Dec23'!$C12</f>
        <v>0</v>
      </c>
      <c r="AV12" s="215">
        <f>'PMPMs Jan23-Dec23'!AV12*'PMPMs Jan23-Dec23'!$C12</f>
        <v>0</v>
      </c>
      <c r="AW12" s="215">
        <f>'PMPMs Jan23-Dec23'!AW12*'PMPMs Jan23-Dec23'!$C12</f>
        <v>0</v>
      </c>
      <c r="AX12" s="77">
        <f>'PMPMs Jan23-Dec23'!AX12*'PMPMs Jan23-Dec23'!$C12</f>
        <v>226461.51</v>
      </c>
      <c r="AY12" s="77">
        <f>'PMPMs Jan23-Dec23'!AY12*'PMPMs Jan23-Dec23'!$C12</f>
        <v>113671.14</v>
      </c>
      <c r="AZ12" s="77">
        <f>'PMPMs Jan23-Dec23'!AZ12*'PMPMs Jan23-Dec23'!$C12</f>
        <v>0</v>
      </c>
      <c r="BA12" s="77">
        <f>'PMPMs Jan23-Dec23'!BA12*'PMPMs Jan23-Dec23'!$C12</f>
        <v>0</v>
      </c>
      <c r="BB12" s="77">
        <f>'PMPMs Jan23-Dec23'!BB12*'PMPMs Jan23-Dec23'!$C12</f>
        <v>0</v>
      </c>
      <c r="BC12" s="77">
        <f>'PMPMs Jan23-Dec23'!BC12*'PMPMs Jan23-Dec23'!$C12</f>
        <v>0</v>
      </c>
      <c r="BD12" s="77">
        <f>'PMPMs Jan23-Dec23'!BD12*'PMPMs Jan23-Dec23'!$C12</f>
        <v>0</v>
      </c>
      <c r="BE12" s="78">
        <f>'PMPMs Jan23-Dec23'!BE12*'PMPMs Jan23-Dec23'!$C12</f>
        <v>0</v>
      </c>
    </row>
    <row r="13" spans="1:57" x14ac:dyDescent="0.25">
      <c r="A13" s="50" t="s">
        <v>15</v>
      </c>
      <c r="B13" s="51" t="s">
        <v>9</v>
      </c>
      <c r="C13" s="52">
        <v>0.35</v>
      </c>
      <c r="D13" s="45"/>
      <c r="E13" s="45"/>
      <c r="F13" s="45"/>
      <c r="G13" s="214"/>
      <c r="H13" s="215">
        <f>'PMPMs Jan23-Dec23'!H13*'PMPMs Jan23-Dec23'!$C13</f>
        <v>0</v>
      </c>
      <c r="I13" s="215">
        <f>'PMPMs Jan23-Dec23'!I13*'PMPMs Jan23-Dec23'!$C13</f>
        <v>0</v>
      </c>
      <c r="J13" s="77">
        <f>'PMPMs Jan23-Dec23'!J13*'PMPMs Jan23-Dec23'!$C13</f>
        <v>119283.15</v>
      </c>
      <c r="K13" s="77">
        <f>'PMPMs Jan23-Dec23'!K13*'PMPMs Jan23-Dec23'!$C13</f>
        <v>119746.54999999999</v>
      </c>
      <c r="L13" s="77">
        <f>'PMPMs Jan23-Dec23'!L13*'PMPMs Jan23-Dec23'!$C13</f>
        <v>119899.84999999999</v>
      </c>
      <c r="M13" s="77">
        <f>'PMPMs Jan23-Dec23'!M13*'PMPMs Jan23-Dec23'!$C13</f>
        <v>0</v>
      </c>
      <c r="N13" s="77">
        <f>'PMPMs Jan23-Dec23'!N13*'PMPMs Jan23-Dec23'!$C13</f>
        <v>0</v>
      </c>
      <c r="O13" s="77">
        <f>'PMPMs Jan23-Dec23'!O13*'PMPMs Jan23-Dec23'!$C13</f>
        <v>0</v>
      </c>
      <c r="P13" s="77">
        <f>'PMPMs Jan23-Dec23'!P13*'PMPMs Jan23-Dec23'!$C13</f>
        <v>0</v>
      </c>
      <c r="Q13" s="77">
        <f>'PMPMs Jan23-Dec23'!Q13*'PMPMs Jan23-Dec23'!$C13</f>
        <v>0</v>
      </c>
      <c r="R13" s="78">
        <f>'PMPMs Jan23-Dec23'!R13*'PMPMs Jan23-Dec23'!$C13</f>
        <v>0</v>
      </c>
      <c r="S13" s="151"/>
      <c r="T13" s="214"/>
      <c r="U13" s="215">
        <f>'PMPMs Jan23-Dec23'!U13*'PMPMs Jan23-Dec23'!$C13</f>
        <v>0</v>
      </c>
      <c r="V13" s="215">
        <f>'PMPMs Jan23-Dec23'!V13*'PMPMs Jan23-Dec23'!$C13</f>
        <v>0</v>
      </c>
      <c r="W13" s="215">
        <f>'PMPMs Jan23-Dec23'!W13*'PMPMs Jan23-Dec23'!$C13</f>
        <v>0</v>
      </c>
      <c r="X13" s="77">
        <f>'PMPMs Jan23-Dec23'!X13*'PMPMs Jan23-Dec23'!$C13</f>
        <v>236733.69999999998</v>
      </c>
      <c r="Y13" s="77">
        <f>'PMPMs Jan23-Dec23'!Y13*'PMPMs Jan23-Dec23'!$C13</f>
        <v>120419.24999999999</v>
      </c>
      <c r="Z13" s="77">
        <f>'PMPMs Jan23-Dec23'!Z13*'PMPMs Jan23-Dec23'!$C13</f>
        <v>0</v>
      </c>
      <c r="AA13" s="77">
        <f>'PMPMs Jan23-Dec23'!AA13*'PMPMs Jan23-Dec23'!$C13</f>
        <v>0</v>
      </c>
      <c r="AB13" s="77">
        <f>'PMPMs Jan23-Dec23'!AB13*'PMPMs Jan23-Dec23'!$C13</f>
        <v>0</v>
      </c>
      <c r="AC13" s="77">
        <f>'PMPMs Jan23-Dec23'!AC13*'PMPMs Jan23-Dec23'!$C13</f>
        <v>0</v>
      </c>
      <c r="AD13" s="77">
        <f>'PMPMs Jan23-Dec23'!AD13*'PMPMs Jan23-Dec23'!$C13</f>
        <v>0</v>
      </c>
      <c r="AE13" s="78">
        <f>'PMPMs Jan23-Dec23'!AE13*'PMPMs Jan23-Dec23'!$C13</f>
        <v>0</v>
      </c>
      <c r="AG13" s="214"/>
      <c r="AH13" s="215">
        <f>'PMPMs Jan23-Dec23'!AH13*'PMPMs Jan23-Dec23'!$C13</f>
        <v>0</v>
      </c>
      <c r="AI13" s="215">
        <f>'PMPMs Jan23-Dec23'!AI13*'PMPMs Jan23-Dec23'!$C13</f>
        <v>0</v>
      </c>
      <c r="AJ13" s="77">
        <f>'PMPMs Jan23-Dec23'!AJ13*'PMPMs Jan23-Dec23'!$C13</f>
        <v>131260.15</v>
      </c>
      <c r="AK13" s="77">
        <f>'PMPMs Jan23-Dec23'!AK13*'PMPMs Jan23-Dec23'!$C13</f>
        <v>132017.9</v>
      </c>
      <c r="AL13" s="77">
        <f>'PMPMs Jan23-Dec23'!AL13*'PMPMs Jan23-Dec23'!$C13</f>
        <v>132423.9</v>
      </c>
      <c r="AM13" s="77">
        <f>'PMPMs Jan23-Dec23'!AM13*'PMPMs Jan23-Dec23'!$C13</f>
        <v>0</v>
      </c>
      <c r="AN13" s="77">
        <f>'PMPMs Jan23-Dec23'!AN13*'PMPMs Jan23-Dec23'!$C13</f>
        <v>0</v>
      </c>
      <c r="AO13" s="77">
        <f>'PMPMs Jan23-Dec23'!AO13*'PMPMs Jan23-Dec23'!$C13</f>
        <v>0</v>
      </c>
      <c r="AP13" s="77">
        <f>'PMPMs Jan23-Dec23'!AP13*'PMPMs Jan23-Dec23'!$C13</f>
        <v>0</v>
      </c>
      <c r="AQ13" s="77">
        <f>'PMPMs Jan23-Dec23'!AQ13*'PMPMs Jan23-Dec23'!$C13</f>
        <v>0</v>
      </c>
      <c r="AR13" s="78">
        <f>'PMPMs Jan23-Dec23'!AR13*'PMPMs Jan23-Dec23'!$C13</f>
        <v>0</v>
      </c>
      <c r="AS13" s="151"/>
      <c r="AT13" s="214"/>
      <c r="AU13" s="215">
        <f>'PMPMs Jan23-Dec23'!AU13*'PMPMs Jan23-Dec23'!$C13</f>
        <v>0</v>
      </c>
      <c r="AV13" s="215">
        <f>'PMPMs Jan23-Dec23'!AV13*'PMPMs Jan23-Dec23'!$C13</f>
        <v>0</v>
      </c>
      <c r="AW13" s="215">
        <f>'PMPMs Jan23-Dec23'!AW13*'PMPMs Jan23-Dec23'!$C13</f>
        <v>0</v>
      </c>
      <c r="AX13" s="77">
        <f>'PMPMs Jan23-Dec23'!AX13*'PMPMs Jan23-Dec23'!$C13</f>
        <v>259423.84999999998</v>
      </c>
      <c r="AY13" s="77">
        <f>'PMPMs Jan23-Dec23'!AY13*'PMPMs Jan23-Dec23'!$C13</f>
        <v>133028</v>
      </c>
      <c r="AZ13" s="77">
        <f>'PMPMs Jan23-Dec23'!AZ13*'PMPMs Jan23-Dec23'!$C13</f>
        <v>0</v>
      </c>
      <c r="BA13" s="77">
        <f>'PMPMs Jan23-Dec23'!BA13*'PMPMs Jan23-Dec23'!$C13</f>
        <v>0</v>
      </c>
      <c r="BB13" s="77">
        <f>'PMPMs Jan23-Dec23'!BB13*'PMPMs Jan23-Dec23'!$C13</f>
        <v>0</v>
      </c>
      <c r="BC13" s="77">
        <f>'PMPMs Jan23-Dec23'!BC13*'PMPMs Jan23-Dec23'!$C13</f>
        <v>0</v>
      </c>
      <c r="BD13" s="77">
        <f>'PMPMs Jan23-Dec23'!BD13*'PMPMs Jan23-Dec23'!$C13</f>
        <v>0</v>
      </c>
      <c r="BE13" s="78">
        <f>'PMPMs Jan23-Dec23'!BE13*'PMPMs Jan23-Dec23'!$C13</f>
        <v>0</v>
      </c>
    </row>
    <row r="14" spans="1:57" x14ac:dyDescent="0.25">
      <c r="A14" s="199" t="s">
        <v>140</v>
      </c>
      <c r="B14" s="43" t="s">
        <v>139</v>
      </c>
      <c r="C14" s="64">
        <v>6.53</v>
      </c>
      <c r="D14" s="45"/>
      <c r="E14" s="45"/>
      <c r="F14" s="45"/>
      <c r="G14" s="216"/>
      <c r="H14" s="217">
        <f>'PMPMs Jan23-Dec23'!H14*'PMPMs Jan23-Dec23'!$C14</f>
        <v>0</v>
      </c>
      <c r="I14" s="217">
        <f>'PMPMs Jan23-Dec23'!I14*'PMPMs Jan23-Dec23'!$C14</f>
        <v>0</v>
      </c>
      <c r="J14" s="77">
        <f>'PMPMs Jan23-Dec23'!J14*'PMPMs Jan23-Dec23'!$C14</f>
        <v>39232.239999999998</v>
      </c>
      <c r="K14" s="77">
        <f>'PMPMs Jan23-Dec23'!K14*'PMPMs Jan23-Dec23'!$C14</f>
        <v>39304.07</v>
      </c>
      <c r="L14" s="77">
        <f>'PMPMs Jan23-Dec23'!L14*'PMPMs Jan23-Dec23'!$C14</f>
        <v>39415.08</v>
      </c>
      <c r="M14" s="77">
        <f>'PMPMs Jan23-Dec23'!M14*'PMPMs Jan23-Dec23'!$C14</f>
        <v>0</v>
      </c>
      <c r="N14" s="77">
        <f>'PMPMs Jan23-Dec23'!N14*'PMPMs Jan23-Dec23'!$C14</f>
        <v>0</v>
      </c>
      <c r="O14" s="77">
        <f>'PMPMs Jan23-Dec23'!O14*'PMPMs Jan23-Dec23'!$C14</f>
        <v>0</v>
      </c>
      <c r="P14" s="77">
        <f>'PMPMs Jan23-Dec23'!P14*'PMPMs Jan23-Dec23'!$C14</f>
        <v>0</v>
      </c>
      <c r="Q14" s="77">
        <f>'PMPMs Jan23-Dec23'!Q14*'PMPMs Jan23-Dec23'!$C14</f>
        <v>0</v>
      </c>
      <c r="R14" s="78">
        <f>'PMPMs Jan23-Dec23'!R14*'PMPMs Jan23-Dec23'!$C14</f>
        <v>0</v>
      </c>
      <c r="S14" s="151"/>
      <c r="T14" s="216"/>
      <c r="U14" s="217">
        <f>'PMPMs Jan23-Dec23'!U14*'PMPMs Jan23-Dec23'!$C14</f>
        <v>0</v>
      </c>
      <c r="V14" s="217">
        <f>'PMPMs Jan23-Dec23'!V14*'PMPMs Jan23-Dec23'!$C14</f>
        <v>0</v>
      </c>
      <c r="W14" s="217">
        <f>'PMPMs Jan23-Dec23'!W14*'PMPMs Jan23-Dec23'!$C14</f>
        <v>0</v>
      </c>
      <c r="X14" s="77">
        <f>'PMPMs Jan23-Dec23'!X14*'PMPMs Jan23-Dec23'!$C14</f>
        <v>77948.61</v>
      </c>
      <c r="Y14" s="77">
        <f>'PMPMs Jan23-Dec23'!Y14*'PMPMs Jan23-Dec23'!$C14</f>
        <v>39173.47</v>
      </c>
      <c r="Z14" s="77">
        <f>'PMPMs Jan23-Dec23'!Z14*'PMPMs Jan23-Dec23'!$C14</f>
        <v>0</v>
      </c>
      <c r="AA14" s="77">
        <f>'PMPMs Jan23-Dec23'!AA14*'PMPMs Jan23-Dec23'!$C14</f>
        <v>0</v>
      </c>
      <c r="AB14" s="77">
        <f>'PMPMs Jan23-Dec23'!AB14*'PMPMs Jan23-Dec23'!$C14</f>
        <v>0</v>
      </c>
      <c r="AC14" s="77">
        <f>'PMPMs Jan23-Dec23'!AC14*'PMPMs Jan23-Dec23'!$C14</f>
        <v>0</v>
      </c>
      <c r="AD14" s="77">
        <f>'PMPMs Jan23-Dec23'!AD14*'PMPMs Jan23-Dec23'!$C14</f>
        <v>0</v>
      </c>
      <c r="AE14" s="78">
        <f>'PMPMs Jan23-Dec23'!AE14*'PMPMs Jan23-Dec23'!$C14</f>
        <v>0</v>
      </c>
      <c r="AG14" s="216"/>
      <c r="AH14" s="217">
        <f>'PMPMs Jan23-Dec23'!AH14*'PMPMs Jan23-Dec23'!$C14</f>
        <v>0</v>
      </c>
      <c r="AI14" s="217">
        <f>'PMPMs Jan23-Dec23'!AI14*'PMPMs Jan23-Dec23'!$C14</f>
        <v>0</v>
      </c>
      <c r="AJ14" s="77">
        <f>'PMPMs Jan23-Dec23'!AJ14*'PMPMs Jan23-Dec23'!$C14</f>
        <v>35771.340000000004</v>
      </c>
      <c r="AK14" s="77">
        <f>'PMPMs Jan23-Dec23'!AK14*'PMPMs Jan23-Dec23'!$C14</f>
        <v>35803.99</v>
      </c>
      <c r="AL14" s="77">
        <f>'PMPMs Jan23-Dec23'!AL14*'PMPMs Jan23-Dec23'!$C14</f>
        <v>35869.29</v>
      </c>
      <c r="AM14" s="77">
        <f>'PMPMs Jan23-Dec23'!AM14*'PMPMs Jan23-Dec23'!$C14</f>
        <v>0</v>
      </c>
      <c r="AN14" s="77">
        <f>'PMPMs Jan23-Dec23'!AN14*'PMPMs Jan23-Dec23'!$C14</f>
        <v>0</v>
      </c>
      <c r="AO14" s="77">
        <f>'PMPMs Jan23-Dec23'!AO14*'PMPMs Jan23-Dec23'!$C14</f>
        <v>0</v>
      </c>
      <c r="AP14" s="77">
        <f>'PMPMs Jan23-Dec23'!AP14*'PMPMs Jan23-Dec23'!$C14</f>
        <v>0</v>
      </c>
      <c r="AQ14" s="77">
        <f>'PMPMs Jan23-Dec23'!AQ14*'PMPMs Jan23-Dec23'!$C14</f>
        <v>0</v>
      </c>
      <c r="AR14" s="78">
        <f>'PMPMs Jan23-Dec23'!AR14*'PMPMs Jan23-Dec23'!$C14</f>
        <v>0</v>
      </c>
      <c r="AS14" s="151"/>
      <c r="AT14" s="216"/>
      <c r="AU14" s="217">
        <f>'PMPMs Jan23-Dec23'!AU14*'PMPMs Jan23-Dec23'!$C14</f>
        <v>0</v>
      </c>
      <c r="AV14" s="217">
        <f>'PMPMs Jan23-Dec23'!AV14*'PMPMs Jan23-Dec23'!$C14</f>
        <v>0</v>
      </c>
      <c r="AW14" s="217">
        <f>'PMPMs Jan23-Dec23'!AW14*'PMPMs Jan23-Dec23'!$C14</f>
        <v>0</v>
      </c>
      <c r="AX14" s="77">
        <f>'PMPMs Jan23-Dec23'!AX14*'PMPMs Jan23-Dec23'!$C14</f>
        <v>71144.350000000006</v>
      </c>
      <c r="AY14" s="77">
        <f>'PMPMs Jan23-Dec23'!AY14*'PMPMs Jan23-Dec23'!$C14</f>
        <v>35751.75</v>
      </c>
      <c r="AZ14" s="77">
        <f>'PMPMs Jan23-Dec23'!AZ14*'PMPMs Jan23-Dec23'!$C14</f>
        <v>0</v>
      </c>
      <c r="BA14" s="77">
        <f>'PMPMs Jan23-Dec23'!BA14*'PMPMs Jan23-Dec23'!$C14</f>
        <v>0</v>
      </c>
      <c r="BB14" s="77">
        <f>'PMPMs Jan23-Dec23'!BB14*'PMPMs Jan23-Dec23'!$C14</f>
        <v>0</v>
      </c>
      <c r="BC14" s="77">
        <f>'PMPMs Jan23-Dec23'!BC14*'PMPMs Jan23-Dec23'!$C14</f>
        <v>0</v>
      </c>
      <c r="BD14" s="77">
        <f>'PMPMs Jan23-Dec23'!BD14*'PMPMs Jan23-Dec23'!$C14</f>
        <v>0</v>
      </c>
      <c r="BE14" s="78">
        <f>'PMPMs Jan23-Dec23'!BE14*'PMPMs Jan23-Dec23'!$C14</f>
        <v>0</v>
      </c>
    </row>
    <row r="15" spans="1:57" ht="15.75" thickBot="1" x14ac:dyDescent="0.3">
      <c r="A15" s="56" t="s">
        <v>142</v>
      </c>
      <c r="B15" s="57" t="s">
        <v>141</v>
      </c>
      <c r="C15" s="58">
        <v>4.95</v>
      </c>
      <c r="D15" s="45"/>
      <c r="E15" s="45"/>
      <c r="F15" s="45"/>
      <c r="G15" s="218"/>
      <c r="H15" s="219">
        <f>'PMPMs Jan23-Dec23'!H15*'PMPMs Jan23-Dec23'!$C15</f>
        <v>0</v>
      </c>
      <c r="I15" s="219">
        <f>'PMPMs Jan23-Dec23'!I15*'PMPMs Jan23-Dec23'!$C15</f>
        <v>0</v>
      </c>
      <c r="J15" s="137">
        <f>'PMPMs Jan23-Dec23'!J15*'PMPMs Jan23-Dec23'!$C15</f>
        <v>0</v>
      </c>
      <c r="K15" s="137">
        <f>'PMPMs Jan23-Dec23'!K15*'PMPMs Jan23-Dec23'!$C15</f>
        <v>8251.65</v>
      </c>
      <c r="L15" s="137">
        <f>'PMPMs Jan23-Dec23'!L15*'PMPMs Jan23-Dec23'!$C15</f>
        <v>8677.35</v>
      </c>
      <c r="M15" s="137">
        <f>'PMPMs Jan23-Dec23'!M15*'PMPMs Jan23-Dec23'!$C15</f>
        <v>0</v>
      </c>
      <c r="N15" s="137">
        <f>'PMPMs Jan23-Dec23'!N15*'PMPMs Jan23-Dec23'!$C15</f>
        <v>0</v>
      </c>
      <c r="O15" s="137">
        <f>'PMPMs Jan23-Dec23'!O15*'PMPMs Jan23-Dec23'!$C15</f>
        <v>0</v>
      </c>
      <c r="P15" s="137">
        <f>'PMPMs Jan23-Dec23'!P15*'PMPMs Jan23-Dec23'!$C15</f>
        <v>0</v>
      </c>
      <c r="Q15" s="137">
        <f>'PMPMs Jan23-Dec23'!Q15*'PMPMs Jan23-Dec23'!$C15</f>
        <v>0</v>
      </c>
      <c r="R15" s="150">
        <f>'PMPMs Jan23-Dec23'!R15*'PMPMs Jan23-Dec23'!$C15</f>
        <v>0</v>
      </c>
      <c r="S15" s="151"/>
      <c r="T15" s="218"/>
      <c r="U15" s="219">
        <f>'PMPMs Jan23-Dec23'!U15*'PMPMs Jan23-Dec23'!$C15</f>
        <v>0</v>
      </c>
      <c r="V15" s="219">
        <f>'PMPMs Jan23-Dec23'!V15*'PMPMs Jan23-Dec23'!$C15</f>
        <v>0</v>
      </c>
      <c r="W15" s="219">
        <f>'PMPMs Jan23-Dec23'!W15*'PMPMs Jan23-Dec23'!$C15</f>
        <v>0</v>
      </c>
      <c r="X15" s="137">
        <f>'PMPMs Jan23-Dec23'!X15*'PMPMs Jan23-Dec23'!$C15</f>
        <v>0</v>
      </c>
      <c r="Y15" s="137">
        <f>'PMPMs Jan23-Dec23'!Y15*'PMPMs Jan23-Dec23'!$C15</f>
        <v>0</v>
      </c>
      <c r="Z15" s="137">
        <f>'PMPMs Jan23-Dec23'!Z15*'PMPMs Jan23-Dec23'!$C15</f>
        <v>0</v>
      </c>
      <c r="AA15" s="137">
        <f>'PMPMs Jan23-Dec23'!AA15*'PMPMs Jan23-Dec23'!$C15</f>
        <v>0</v>
      </c>
      <c r="AB15" s="137">
        <f>'PMPMs Jan23-Dec23'!AB15*'PMPMs Jan23-Dec23'!$C15</f>
        <v>0</v>
      </c>
      <c r="AC15" s="137">
        <f>'PMPMs Jan23-Dec23'!AC15*'PMPMs Jan23-Dec23'!$C15</f>
        <v>0</v>
      </c>
      <c r="AD15" s="137">
        <f>'PMPMs Jan23-Dec23'!AD15*'PMPMs Jan23-Dec23'!$C15</f>
        <v>0</v>
      </c>
      <c r="AE15" s="150">
        <f>'PMPMs Jan23-Dec23'!AE15*'PMPMs Jan23-Dec23'!$C15</f>
        <v>0</v>
      </c>
      <c r="AG15" s="218"/>
      <c r="AH15" s="219">
        <f>'PMPMs Jan23-Dec23'!AH15*'PMPMs Jan23-Dec23'!$C15</f>
        <v>0</v>
      </c>
      <c r="AI15" s="219">
        <f>'PMPMs Jan23-Dec23'!AI15*'PMPMs Jan23-Dec23'!$C15</f>
        <v>0</v>
      </c>
      <c r="AJ15" s="137">
        <f>'PMPMs Jan23-Dec23'!AJ15*'PMPMs Jan23-Dec23'!$C15</f>
        <v>0</v>
      </c>
      <c r="AK15" s="137">
        <f>'PMPMs Jan23-Dec23'!AK15*'PMPMs Jan23-Dec23'!$C15</f>
        <v>9934.65</v>
      </c>
      <c r="AL15" s="137">
        <f>'PMPMs Jan23-Dec23'!AL15*'PMPMs Jan23-Dec23'!$C15</f>
        <v>10236.6</v>
      </c>
      <c r="AM15" s="137">
        <f>'PMPMs Jan23-Dec23'!AM15*'PMPMs Jan23-Dec23'!$C15</f>
        <v>0</v>
      </c>
      <c r="AN15" s="137">
        <f>'PMPMs Jan23-Dec23'!AN15*'PMPMs Jan23-Dec23'!$C15</f>
        <v>0</v>
      </c>
      <c r="AO15" s="137">
        <f>'PMPMs Jan23-Dec23'!AO15*'PMPMs Jan23-Dec23'!$C15</f>
        <v>0</v>
      </c>
      <c r="AP15" s="137">
        <f>'PMPMs Jan23-Dec23'!AP15*'PMPMs Jan23-Dec23'!$C15</f>
        <v>0</v>
      </c>
      <c r="AQ15" s="137">
        <f>'PMPMs Jan23-Dec23'!AQ15*'PMPMs Jan23-Dec23'!$C15</f>
        <v>0</v>
      </c>
      <c r="AR15" s="150">
        <f>'PMPMs Jan23-Dec23'!AR15*'PMPMs Jan23-Dec23'!$C15</f>
        <v>0</v>
      </c>
      <c r="AS15" s="151"/>
      <c r="AT15" s="218"/>
      <c r="AU15" s="219">
        <f>'PMPMs Jan23-Dec23'!AU15*'PMPMs Jan23-Dec23'!$C15</f>
        <v>0</v>
      </c>
      <c r="AV15" s="219">
        <f>'PMPMs Jan23-Dec23'!AV15*'PMPMs Jan23-Dec23'!$C15</f>
        <v>0</v>
      </c>
      <c r="AW15" s="219">
        <f>'PMPMs Jan23-Dec23'!AW15*'PMPMs Jan23-Dec23'!$C15</f>
        <v>0</v>
      </c>
      <c r="AX15" s="137">
        <f>'PMPMs Jan23-Dec23'!AX15*'PMPMs Jan23-Dec23'!$C15</f>
        <v>0</v>
      </c>
      <c r="AY15" s="137">
        <f>'PMPMs Jan23-Dec23'!AY15*'PMPMs Jan23-Dec23'!$C15</f>
        <v>0</v>
      </c>
      <c r="AZ15" s="137">
        <f>'PMPMs Jan23-Dec23'!AZ15*'PMPMs Jan23-Dec23'!$C15</f>
        <v>0</v>
      </c>
      <c r="BA15" s="137">
        <f>'PMPMs Jan23-Dec23'!BA15*'PMPMs Jan23-Dec23'!$C15</f>
        <v>0</v>
      </c>
      <c r="BB15" s="137">
        <f>'PMPMs Jan23-Dec23'!BB15*'PMPMs Jan23-Dec23'!$C15</f>
        <v>0</v>
      </c>
      <c r="BC15" s="137">
        <f>'PMPMs Jan23-Dec23'!BC15*'PMPMs Jan23-Dec23'!$C15</f>
        <v>0</v>
      </c>
      <c r="BD15" s="137">
        <f>'PMPMs Jan23-Dec23'!BD15*'PMPMs Jan23-Dec23'!$C15</f>
        <v>0</v>
      </c>
      <c r="BE15" s="150">
        <f>'PMPMs Jan23-Dec23'!BE15*'PMPMs Jan23-Dec23'!$C15</f>
        <v>0</v>
      </c>
    </row>
    <row r="16" spans="1:57" x14ac:dyDescent="0.25">
      <c r="A16" s="126"/>
      <c r="S16" s="151"/>
    </row>
  </sheetData>
  <sheetProtection algorithmName="SHA-512" hashValue="12tdVFPmRKYacHs7repmtWFDTHQpJLH6AVx9zI7lggyGOHBPtNiqbJWS+I2+JqeVtDX62X010RqnEZVbpLJDEw==" saltValue="WftUWkARhys6T+0UBP7tbw==" spinCount="100000" sheet="1" objects="1" scenarios="1"/>
  <mergeCells count="7">
    <mergeCell ref="G6:AE6"/>
    <mergeCell ref="AG6:BE6"/>
    <mergeCell ref="A7:C7"/>
    <mergeCell ref="G7:R7"/>
    <mergeCell ref="T7:AE7"/>
    <mergeCell ref="AG7:AR7"/>
    <mergeCell ref="AT7:BE7"/>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9" workbookViewId="0">
      <selection activeCell="B28" sqref="B28"/>
    </sheetView>
  </sheetViews>
  <sheetFormatPr defaultRowHeight="15" x14ac:dyDescent="0.25"/>
  <cols>
    <col min="3" max="3" width="23.85546875" bestFit="1" customWidth="1"/>
  </cols>
  <sheetData>
    <row r="1" spans="1:15" x14ac:dyDescent="0.25">
      <c r="B1" t="s">
        <v>58</v>
      </c>
      <c r="C1" t="s">
        <v>59</v>
      </c>
    </row>
    <row r="2" spans="1:15" x14ac:dyDescent="0.25">
      <c r="B2" s="108" t="s">
        <v>57</v>
      </c>
      <c r="C2" s="109" t="s">
        <v>56</v>
      </c>
    </row>
    <row r="3" spans="1:15" x14ac:dyDescent="0.25">
      <c r="B3" s="110">
        <v>152002</v>
      </c>
      <c r="C3" s="111" t="s">
        <v>26</v>
      </c>
    </row>
    <row r="7" spans="1:15" ht="15.75" x14ac:dyDescent="0.25">
      <c r="A7" s="127" t="s">
        <v>78</v>
      </c>
    </row>
    <row r="8" spans="1:15" x14ac:dyDescent="0.25">
      <c r="A8" s="268" t="s">
        <v>79</v>
      </c>
      <c r="B8" s="269" t="s">
        <v>77</v>
      </c>
      <c r="C8" s="269"/>
      <c r="D8" s="269"/>
      <c r="E8" s="269"/>
      <c r="F8" s="269"/>
      <c r="G8" s="269"/>
      <c r="H8" s="269"/>
      <c r="I8" s="269"/>
      <c r="J8" s="269"/>
      <c r="K8" s="269"/>
      <c r="L8" s="269"/>
      <c r="M8" s="269"/>
      <c r="N8" s="269"/>
      <c r="O8" s="269"/>
    </row>
    <row r="9" spans="1:15" x14ac:dyDescent="0.25">
      <c r="A9" s="268"/>
      <c r="B9" s="269"/>
      <c r="C9" s="269"/>
      <c r="D9" s="269"/>
      <c r="E9" s="269"/>
      <c r="F9" s="269"/>
      <c r="G9" s="269"/>
      <c r="H9" s="269"/>
      <c r="I9" s="269"/>
      <c r="J9" s="269"/>
      <c r="K9" s="269"/>
      <c r="L9" s="269"/>
      <c r="M9" s="269"/>
      <c r="N9" s="269"/>
      <c r="O9" s="269"/>
    </row>
    <row r="10" spans="1:15" x14ac:dyDescent="0.25">
      <c r="A10" s="268" t="s">
        <v>84</v>
      </c>
      <c r="B10" s="269" t="s">
        <v>85</v>
      </c>
      <c r="C10" s="269"/>
      <c r="D10" s="269"/>
      <c r="E10" s="269"/>
      <c r="F10" s="269"/>
      <c r="G10" s="269"/>
      <c r="H10" s="269"/>
      <c r="I10" s="269"/>
      <c r="J10" s="269"/>
      <c r="K10" s="269"/>
      <c r="L10" s="269"/>
      <c r="M10" s="269"/>
      <c r="N10" s="269"/>
      <c r="O10" s="269"/>
    </row>
    <row r="11" spans="1:15" x14ac:dyDescent="0.25">
      <c r="A11" s="268"/>
      <c r="B11" s="269"/>
      <c r="C11" s="269"/>
      <c r="D11" s="269"/>
      <c r="E11" s="269"/>
      <c r="F11" s="269"/>
      <c r="G11" s="269"/>
      <c r="H11" s="269"/>
      <c r="I11" s="269"/>
      <c r="J11" s="269"/>
      <c r="K11" s="269"/>
      <c r="L11" s="269"/>
      <c r="M11" s="269"/>
      <c r="N11" s="269"/>
      <c r="O11" s="269"/>
    </row>
    <row r="12" spans="1:15" x14ac:dyDescent="0.25">
      <c r="A12" s="268" t="s">
        <v>101</v>
      </c>
      <c r="B12" s="269" t="s">
        <v>104</v>
      </c>
      <c r="C12" s="269"/>
      <c r="D12" s="269"/>
      <c r="E12" s="269"/>
      <c r="F12" s="269"/>
      <c r="G12" s="269"/>
      <c r="H12" s="269"/>
      <c r="I12" s="269"/>
      <c r="J12" s="269"/>
      <c r="K12" s="269"/>
      <c r="L12" s="269"/>
      <c r="M12" s="269"/>
      <c r="N12" s="269"/>
      <c r="O12" s="269"/>
    </row>
    <row r="13" spans="1:15" x14ac:dyDescent="0.25">
      <c r="A13" s="268"/>
      <c r="B13" s="269"/>
      <c r="C13" s="269"/>
      <c r="D13" s="269"/>
      <c r="E13" s="269"/>
      <c r="F13" s="269"/>
      <c r="G13" s="269"/>
      <c r="H13" s="269"/>
      <c r="I13" s="269"/>
      <c r="J13" s="269"/>
      <c r="K13" s="269"/>
      <c r="L13" s="269"/>
      <c r="M13" s="269"/>
      <c r="N13" s="269"/>
      <c r="O13" s="269"/>
    </row>
    <row r="14" spans="1:15" x14ac:dyDescent="0.25">
      <c r="A14" s="268" t="s">
        <v>102</v>
      </c>
      <c r="B14" s="269" t="s">
        <v>105</v>
      </c>
      <c r="C14" s="269"/>
      <c r="D14" s="269"/>
      <c r="E14" s="269"/>
      <c r="F14" s="269"/>
      <c r="G14" s="269"/>
      <c r="H14" s="269"/>
      <c r="I14" s="269"/>
      <c r="J14" s="269"/>
      <c r="K14" s="269"/>
      <c r="L14" s="269"/>
      <c r="M14" s="269"/>
      <c r="N14" s="269"/>
      <c r="O14" s="269"/>
    </row>
    <row r="15" spans="1:15" x14ac:dyDescent="0.25">
      <c r="A15" s="268"/>
      <c r="B15" s="269"/>
      <c r="C15" s="269"/>
      <c r="D15" s="269"/>
      <c r="E15" s="269"/>
      <c r="F15" s="269"/>
      <c r="G15" s="269"/>
      <c r="H15" s="269"/>
      <c r="I15" s="269"/>
      <c r="J15" s="269"/>
      <c r="K15" s="269"/>
      <c r="L15" s="269"/>
      <c r="M15" s="269"/>
      <c r="N15" s="269"/>
      <c r="O15" s="269"/>
    </row>
    <row r="16" spans="1:15" x14ac:dyDescent="0.25">
      <c r="A16" s="268" t="s">
        <v>103</v>
      </c>
      <c r="B16" s="269" t="s">
        <v>106</v>
      </c>
      <c r="C16" s="269"/>
      <c r="D16" s="269"/>
      <c r="E16" s="269"/>
      <c r="F16" s="269"/>
      <c r="G16" s="269"/>
      <c r="H16" s="269"/>
      <c r="I16" s="269"/>
      <c r="J16" s="269"/>
      <c r="K16" s="269"/>
      <c r="L16" s="269"/>
      <c r="M16" s="269"/>
      <c r="N16" s="269"/>
      <c r="O16" s="269"/>
    </row>
    <row r="17" spans="1:15" x14ac:dyDescent="0.25">
      <c r="A17" s="268"/>
      <c r="B17" s="269"/>
      <c r="C17" s="269"/>
      <c r="D17" s="269"/>
      <c r="E17" s="269"/>
      <c r="F17" s="269"/>
      <c r="G17" s="269"/>
      <c r="H17" s="269"/>
      <c r="I17" s="269"/>
      <c r="J17" s="269"/>
      <c r="K17" s="269"/>
      <c r="L17" s="269"/>
      <c r="M17" s="269"/>
      <c r="N17" s="269"/>
      <c r="O17" s="269"/>
    </row>
    <row r="18" spans="1:15" x14ac:dyDescent="0.25">
      <c r="A18" s="268" t="s">
        <v>111</v>
      </c>
      <c r="B18" s="269" t="s">
        <v>112</v>
      </c>
      <c r="C18" s="269"/>
      <c r="D18" s="269"/>
      <c r="E18" s="269"/>
      <c r="F18" s="269"/>
      <c r="G18" s="269"/>
      <c r="H18" s="269"/>
      <c r="I18" s="269"/>
      <c r="J18" s="269"/>
      <c r="K18" s="269"/>
      <c r="L18" s="269"/>
      <c r="M18" s="269"/>
      <c r="N18" s="269"/>
      <c r="O18" s="269"/>
    </row>
    <row r="19" spans="1:15" x14ac:dyDescent="0.25">
      <c r="A19" s="268"/>
      <c r="B19" s="269"/>
      <c r="C19" s="269"/>
      <c r="D19" s="269"/>
      <c r="E19" s="269"/>
      <c r="F19" s="269"/>
      <c r="G19" s="269"/>
      <c r="H19" s="269"/>
      <c r="I19" s="269"/>
      <c r="J19" s="269"/>
      <c r="K19" s="269"/>
      <c r="L19" s="269"/>
      <c r="M19" s="269"/>
      <c r="N19" s="269"/>
      <c r="O19" s="269"/>
    </row>
    <row r="20" spans="1:15" x14ac:dyDescent="0.25">
      <c r="A20" s="268" t="s">
        <v>119</v>
      </c>
      <c r="B20" s="269" t="s">
        <v>123</v>
      </c>
      <c r="C20" s="269"/>
      <c r="D20" s="269"/>
      <c r="E20" s="269"/>
      <c r="F20" s="269"/>
      <c r="G20" s="269"/>
      <c r="H20" s="269"/>
      <c r="I20" s="269"/>
      <c r="J20" s="269"/>
      <c r="K20" s="269"/>
      <c r="L20" s="269"/>
      <c r="M20" s="269"/>
      <c r="N20" s="269"/>
      <c r="O20" s="269"/>
    </row>
    <row r="21" spans="1:15" x14ac:dyDescent="0.25">
      <c r="A21" s="268"/>
      <c r="B21" s="269"/>
      <c r="C21" s="269"/>
      <c r="D21" s="269"/>
      <c r="E21" s="269"/>
      <c r="F21" s="269"/>
      <c r="G21" s="269"/>
      <c r="H21" s="269"/>
      <c r="I21" s="269"/>
      <c r="J21" s="269"/>
      <c r="K21" s="269"/>
      <c r="L21" s="269"/>
      <c r="M21" s="269"/>
      <c r="N21" s="269"/>
      <c r="O21" s="269"/>
    </row>
    <row r="22" spans="1:15" x14ac:dyDescent="0.25">
      <c r="A22" s="268" t="s">
        <v>120</v>
      </c>
      <c r="B22" s="269" t="s">
        <v>124</v>
      </c>
      <c r="C22" s="269"/>
      <c r="D22" s="269"/>
      <c r="E22" s="269"/>
      <c r="F22" s="269"/>
      <c r="G22" s="269"/>
      <c r="H22" s="269"/>
      <c r="I22" s="269"/>
      <c r="J22" s="269"/>
      <c r="K22" s="269"/>
      <c r="L22" s="269"/>
      <c r="M22" s="269"/>
      <c r="N22" s="269"/>
      <c r="O22" s="269"/>
    </row>
    <row r="23" spans="1:15" x14ac:dyDescent="0.25">
      <c r="A23" s="268"/>
      <c r="B23" s="269"/>
      <c r="C23" s="269"/>
      <c r="D23" s="269"/>
      <c r="E23" s="269"/>
      <c r="F23" s="269"/>
      <c r="G23" s="269"/>
      <c r="H23" s="269"/>
      <c r="I23" s="269"/>
      <c r="J23" s="269"/>
      <c r="K23" s="269"/>
      <c r="L23" s="269"/>
      <c r="M23" s="269"/>
      <c r="N23" s="269"/>
      <c r="O23" s="269"/>
    </row>
    <row r="24" spans="1:15" x14ac:dyDescent="0.25">
      <c r="A24" s="268" t="s">
        <v>121</v>
      </c>
      <c r="B24" s="269" t="s">
        <v>125</v>
      </c>
      <c r="C24" s="269"/>
      <c r="D24" s="269"/>
      <c r="E24" s="269"/>
      <c r="F24" s="269"/>
      <c r="G24" s="269"/>
      <c r="H24" s="269"/>
      <c r="I24" s="269"/>
      <c r="J24" s="269"/>
      <c r="K24" s="269"/>
      <c r="L24" s="269"/>
      <c r="M24" s="269"/>
      <c r="N24" s="269"/>
      <c r="O24" s="269"/>
    </row>
    <row r="25" spans="1:15" x14ac:dyDescent="0.25">
      <c r="A25" s="268"/>
      <c r="B25" s="269"/>
      <c r="C25" s="269"/>
      <c r="D25" s="269"/>
      <c r="E25" s="269"/>
      <c r="F25" s="269"/>
      <c r="G25" s="269"/>
      <c r="H25" s="269"/>
      <c r="I25" s="269"/>
      <c r="J25" s="269"/>
      <c r="K25" s="269"/>
      <c r="L25" s="269"/>
      <c r="M25" s="269"/>
      <c r="N25" s="269"/>
      <c r="O25" s="269"/>
    </row>
    <row r="26" spans="1:15" x14ac:dyDescent="0.25">
      <c r="A26" s="268" t="s">
        <v>122</v>
      </c>
      <c r="B26" s="269" t="s">
        <v>126</v>
      </c>
      <c r="C26" s="269"/>
      <c r="D26" s="269"/>
      <c r="E26" s="269"/>
      <c r="F26" s="269"/>
      <c r="G26" s="269"/>
      <c r="H26" s="269"/>
      <c r="I26" s="269"/>
      <c r="J26" s="269"/>
      <c r="K26" s="269"/>
      <c r="L26" s="269"/>
      <c r="M26" s="269"/>
      <c r="N26" s="269"/>
      <c r="O26" s="269"/>
    </row>
    <row r="27" spans="1:15" x14ac:dyDescent="0.25">
      <c r="A27" s="268"/>
      <c r="B27" s="269"/>
      <c r="C27" s="269"/>
      <c r="D27" s="269"/>
      <c r="E27" s="269"/>
      <c r="F27" s="269"/>
      <c r="G27" s="269"/>
      <c r="H27" s="269"/>
      <c r="I27" s="269"/>
      <c r="J27" s="269"/>
      <c r="K27" s="269"/>
      <c r="L27" s="269"/>
      <c r="M27" s="269"/>
      <c r="N27" s="269"/>
      <c r="O27" s="269"/>
    </row>
  </sheetData>
  <mergeCells count="20">
    <mergeCell ref="A18:A19"/>
    <mergeCell ref="B18:O19"/>
    <mergeCell ref="A14:A15"/>
    <mergeCell ref="B14:O15"/>
    <mergeCell ref="A16:A17"/>
    <mergeCell ref="B16:O17"/>
    <mergeCell ref="B8:O9"/>
    <mergeCell ref="A8:A9"/>
    <mergeCell ref="A10:A11"/>
    <mergeCell ref="B10:O11"/>
    <mergeCell ref="A12:A13"/>
    <mergeCell ref="B12:O13"/>
    <mergeCell ref="A26:A27"/>
    <mergeCell ref="B26:O27"/>
    <mergeCell ref="A20:A21"/>
    <mergeCell ref="B20:O21"/>
    <mergeCell ref="A22:A23"/>
    <mergeCell ref="B22:O23"/>
    <mergeCell ref="A24:A25"/>
    <mergeCell ref="B24:O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P66"/>
  <sheetViews>
    <sheetView topLeftCell="A40" workbookViewId="0">
      <selection activeCell="P41" sqref="P41"/>
    </sheetView>
  </sheetViews>
  <sheetFormatPr defaultRowHeight="15" x14ac:dyDescent="0.25"/>
  <cols>
    <col min="1" max="1" width="4.42578125" style="20" customWidth="1"/>
    <col min="2" max="2" width="9.140625" style="20" hidden="1" customWidth="1"/>
    <col min="3" max="3" width="11.42578125" style="20" hidden="1" customWidth="1"/>
    <col min="4" max="5" width="20.7109375" style="20" hidden="1" customWidth="1"/>
    <col min="6" max="6" width="17.7109375" style="20" hidden="1" customWidth="1"/>
    <col min="7" max="7" width="4.42578125" style="20" hidden="1" customWidth="1"/>
    <col min="8" max="8" width="11.42578125" style="20" hidden="1" customWidth="1"/>
    <col min="9" max="10" width="20.7109375" style="20" hidden="1" customWidth="1"/>
    <col min="11" max="11" width="18.140625" style="20" hidden="1" customWidth="1"/>
    <col min="12" max="12" width="4.140625" style="20" customWidth="1"/>
    <col min="13" max="13" width="11.42578125" style="20" customWidth="1"/>
    <col min="14" max="14" width="17.7109375" style="20" bestFit="1" customWidth="1"/>
    <col min="15" max="15" width="17" style="20" customWidth="1"/>
    <col min="16" max="16" width="17.7109375" style="20" bestFit="1" customWidth="1"/>
  </cols>
  <sheetData>
    <row r="1" spans="2:16" ht="15.75" customHeight="1" thickBot="1" x14ac:dyDescent="0.35">
      <c r="C1" s="94" t="s">
        <v>28</v>
      </c>
      <c r="H1" s="94" t="s">
        <v>29</v>
      </c>
      <c r="M1" s="94" t="s">
        <v>2</v>
      </c>
    </row>
    <row r="2" spans="2:16" x14ac:dyDescent="0.25">
      <c r="C2" s="225" t="s">
        <v>23</v>
      </c>
      <c r="D2" s="226"/>
      <c r="E2" s="226"/>
      <c r="F2" s="227"/>
      <c r="H2" s="225" t="s">
        <v>23</v>
      </c>
      <c r="I2" s="226"/>
      <c r="J2" s="226"/>
      <c r="K2" s="227"/>
      <c r="M2" s="225" t="s">
        <v>23</v>
      </c>
      <c r="N2" s="226"/>
      <c r="O2" s="226"/>
      <c r="P2" s="227"/>
    </row>
    <row r="3" spans="2:16" ht="15.75" customHeight="1" thickBot="1" x14ac:dyDescent="0.3">
      <c r="C3" s="228"/>
      <c r="D3" s="229"/>
      <c r="E3" s="229"/>
      <c r="F3" s="230"/>
      <c r="H3" s="228"/>
      <c r="I3" s="229"/>
      <c r="J3" s="229"/>
      <c r="K3" s="230"/>
      <c r="M3" s="228"/>
      <c r="N3" s="229"/>
      <c r="O3" s="229"/>
      <c r="P3" s="230"/>
    </row>
    <row r="4" spans="2:16" x14ac:dyDescent="0.25">
      <c r="C4" s="231" t="s">
        <v>0</v>
      </c>
      <c r="D4" s="233" t="s">
        <v>1</v>
      </c>
      <c r="E4" s="233" t="s">
        <v>26</v>
      </c>
      <c r="F4" s="235" t="s">
        <v>2</v>
      </c>
      <c r="H4" s="231" t="s">
        <v>0</v>
      </c>
      <c r="I4" s="233" t="s">
        <v>1</v>
      </c>
      <c r="J4" s="233" t="s">
        <v>26</v>
      </c>
      <c r="K4" s="235" t="s">
        <v>2</v>
      </c>
      <c r="M4" s="231" t="s">
        <v>0</v>
      </c>
      <c r="N4" s="233" t="s">
        <v>1</v>
      </c>
      <c r="O4" s="233" t="s">
        <v>26</v>
      </c>
      <c r="P4" s="235" t="s">
        <v>2</v>
      </c>
    </row>
    <row r="5" spans="2:16" x14ac:dyDescent="0.25">
      <c r="C5" s="232"/>
      <c r="D5" s="234"/>
      <c r="E5" s="234"/>
      <c r="F5" s="236"/>
      <c r="H5" s="232"/>
      <c r="I5" s="234"/>
      <c r="J5" s="234"/>
      <c r="K5" s="236"/>
      <c r="M5" s="232"/>
      <c r="N5" s="234"/>
      <c r="O5" s="234"/>
      <c r="P5" s="236"/>
    </row>
    <row r="6" spans="2:16" ht="17.25" x14ac:dyDescent="0.25">
      <c r="B6" s="4">
        <v>202007</v>
      </c>
      <c r="C6" s="88" t="s">
        <v>24</v>
      </c>
      <c r="D6" s="25">
        <v>0</v>
      </c>
      <c r="E6" s="89">
        <v>0</v>
      </c>
      <c r="F6" s="30">
        <f>SUM(D6:E6)</f>
        <v>0</v>
      </c>
      <c r="H6" s="88" t="s">
        <v>24</v>
      </c>
      <c r="I6" s="25">
        <v>0</v>
      </c>
      <c r="J6" s="89">
        <v>0</v>
      </c>
      <c r="K6" s="30">
        <f>SUM(I6:J6)</f>
        <v>0</v>
      </c>
      <c r="M6" s="88" t="s">
        <v>24</v>
      </c>
      <c r="N6" s="25">
        <f>D6+I6</f>
        <v>0</v>
      </c>
      <c r="O6" s="25"/>
      <c r="P6" s="30">
        <f>SUM(N6:O6)</f>
        <v>0</v>
      </c>
    </row>
    <row r="7" spans="2:16" ht="17.25" x14ac:dyDescent="0.25">
      <c r="B7" s="4">
        <v>202008</v>
      </c>
      <c r="C7" s="86" t="s">
        <v>25</v>
      </c>
      <c r="D7" s="26">
        <v>5319195</v>
      </c>
      <c r="E7" s="90">
        <v>0</v>
      </c>
      <c r="F7" s="31">
        <f t="shared" ref="F7:F34" si="0">SUM(D7:E7)</f>
        <v>5319195</v>
      </c>
      <c r="H7" s="86" t="s">
        <v>25</v>
      </c>
      <c r="I7" s="26">
        <v>577786.97</v>
      </c>
      <c r="J7" s="90">
        <v>0</v>
      </c>
      <c r="K7" s="31">
        <f t="shared" ref="K7:K34" si="1">SUM(I7:J7)</f>
        <v>577786.97</v>
      </c>
      <c r="M7" s="86" t="s">
        <v>25</v>
      </c>
      <c r="N7" s="26">
        <f>D7+I7</f>
        <v>5896981.9699999997</v>
      </c>
      <c r="O7" s="26">
        <f>J7+E7</f>
        <v>0</v>
      </c>
      <c r="P7" s="31">
        <f t="shared" ref="P7:P23" si="2">SUM(N7:O7)</f>
        <v>5896981.9699999997</v>
      </c>
    </row>
    <row r="8" spans="2:16" ht="17.25" x14ac:dyDescent="0.25">
      <c r="B8" s="4">
        <v>202009</v>
      </c>
      <c r="C8" s="15">
        <v>44075</v>
      </c>
      <c r="D8" s="25">
        <v>5365747.13</v>
      </c>
      <c r="E8" s="89">
        <v>0</v>
      </c>
      <c r="F8" s="30">
        <f t="shared" si="0"/>
        <v>5365747.13</v>
      </c>
      <c r="H8" s="15">
        <v>44075</v>
      </c>
      <c r="I8" s="25">
        <v>588853.26</v>
      </c>
      <c r="J8" s="89">
        <v>0</v>
      </c>
      <c r="K8" s="30">
        <f>SUM(I8:J8)</f>
        <v>588853.26</v>
      </c>
      <c r="M8" s="88" t="s">
        <v>43</v>
      </c>
      <c r="N8" s="25">
        <f>D8+I8</f>
        <v>5954600.3899999997</v>
      </c>
      <c r="O8" s="25">
        <f>E8+J8</f>
        <v>0</v>
      </c>
      <c r="P8" s="30">
        <f>SUM(N8:O8)</f>
        <v>5954600.3899999997</v>
      </c>
    </row>
    <row r="9" spans="2:16" ht="17.25" x14ac:dyDescent="0.25">
      <c r="B9" s="4">
        <v>202010</v>
      </c>
      <c r="C9" s="16">
        <v>44105</v>
      </c>
      <c r="D9" s="26">
        <v>0</v>
      </c>
      <c r="E9" s="90">
        <v>0</v>
      </c>
      <c r="F9" s="31">
        <f t="shared" si="0"/>
        <v>0</v>
      </c>
      <c r="H9" s="16">
        <v>44105</v>
      </c>
      <c r="I9" s="26">
        <v>0</v>
      </c>
      <c r="J9" s="90">
        <v>0</v>
      </c>
      <c r="K9" s="31">
        <f t="shared" si="1"/>
        <v>0</v>
      </c>
      <c r="M9" s="86" t="s">
        <v>44</v>
      </c>
      <c r="N9" s="26">
        <f>D9+I9</f>
        <v>0</v>
      </c>
      <c r="O9" s="26">
        <f>J9+E9</f>
        <v>0</v>
      </c>
      <c r="P9" s="31">
        <f>SUM(N9:O9)</f>
        <v>0</v>
      </c>
    </row>
    <row r="10" spans="2:16" ht="17.25" x14ac:dyDescent="0.25">
      <c r="B10" s="4">
        <v>202011</v>
      </c>
      <c r="C10" s="15">
        <v>44136</v>
      </c>
      <c r="D10" s="25">
        <f>-D7-D8</f>
        <v>-10684942.129999999</v>
      </c>
      <c r="E10" s="89">
        <v>0</v>
      </c>
      <c r="F10" s="30">
        <f t="shared" si="0"/>
        <v>-10684942.129999999</v>
      </c>
      <c r="H10" s="15">
        <v>44136</v>
      </c>
      <c r="I10" s="25">
        <f>-I7-I8</f>
        <v>-1166640.23</v>
      </c>
      <c r="J10" s="89">
        <v>0</v>
      </c>
      <c r="K10" s="30">
        <f t="shared" si="1"/>
        <v>-1166640.23</v>
      </c>
      <c r="M10" s="88" t="s">
        <v>45</v>
      </c>
      <c r="N10" s="25">
        <f t="shared" ref="N10:N23" si="3">D10+I10</f>
        <v>-11851582.359999999</v>
      </c>
      <c r="O10" s="25">
        <f>E10+J10</f>
        <v>0</v>
      </c>
      <c r="P10" s="30">
        <f>SUM(N10:O10)</f>
        <v>-11851582.359999999</v>
      </c>
    </row>
    <row r="11" spans="2:16" x14ac:dyDescent="0.25">
      <c r="B11" s="4">
        <v>202012</v>
      </c>
      <c r="C11" s="16">
        <v>44166</v>
      </c>
      <c r="D11" s="26">
        <v>0</v>
      </c>
      <c r="E11" s="90">
        <v>0</v>
      </c>
      <c r="F11" s="31">
        <f t="shared" si="0"/>
        <v>0</v>
      </c>
      <c r="H11" s="16">
        <v>44166</v>
      </c>
      <c r="I11" s="26">
        <v>0</v>
      </c>
      <c r="J11" s="90">
        <v>0</v>
      </c>
      <c r="K11" s="31">
        <f t="shared" si="1"/>
        <v>0</v>
      </c>
      <c r="M11" s="16">
        <v>44166</v>
      </c>
      <c r="N11" s="26">
        <f>D11+I11</f>
        <v>0</v>
      </c>
      <c r="O11" s="26">
        <f>J11+E11</f>
        <v>0</v>
      </c>
      <c r="P11" s="31">
        <f>SUM(N11:O11)</f>
        <v>0</v>
      </c>
    </row>
    <row r="12" spans="2:16" s="20" customFormat="1" ht="17.25" x14ac:dyDescent="0.25">
      <c r="B12" s="4">
        <v>202101</v>
      </c>
      <c r="C12" s="15">
        <v>44197</v>
      </c>
      <c r="D12" s="25">
        <v>1847653.4299999997</v>
      </c>
      <c r="E12" s="89">
        <v>1874048.0299999998</v>
      </c>
      <c r="F12" s="30">
        <f t="shared" si="0"/>
        <v>3721701.4599999995</v>
      </c>
      <c r="H12" s="15">
        <v>44197</v>
      </c>
      <c r="I12" s="25">
        <v>179054.99</v>
      </c>
      <c r="J12" s="89">
        <v>177942.65000000002</v>
      </c>
      <c r="K12" s="30">
        <f t="shared" si="1"/>
        <v>356997.64</v>
      </c>
      <c r="M12" s="88" t="s">
        <v>53</v>
      </c>
      <c r="N12" s="25">
        <f>D12+I12</f>
        <v>2026708.4199999997</v>
      </c>
      <c r="O12" s="25">
        <f>E12+J12</f>
        <v>2051990.6799999997</v>
      </c>
      <c r="P12" s="30">
        <f>SUM(N12:O12)</f>
        <v>4078699.0999999996</v>
      </c>
    </row>
    <row r="13" spans="2:16" s="20" customFormat="1" ht="17.25" x14ac:dyDescent="0.25">
      <c r="B13" s="4">
        <v>202102</v>
      </c>
      <c r="C13" s="16">
        <v>44228</v>
      </c>
      <c r="D13" s="26">
        <v>1872455.3599999996</v>
      </c>
      <c r="E13" s="90">
        <v>1876603.8099999998</v>
      </c>
      <c r="F13" s="31">
        <f t="shared" si="0"/>
        <v>3749059.1699999995</v>
      </c>
      <c r="H13" s="16">
        <v>44228</v>
      </c>
      <c r="I13" s="26">
        <v>226181.81</v>
      </c>
      <c r="J13" s="90">
        <v>226435.65000000002</v>
      </c>
      <c r="K13" s="31">
        <f t="shared" si="1"/>
        <v>452617.46</v>
      </c>
      <c r="M13" s="16" t="s">
        <v>60</v>
      </c>
      <c r="N13" s="26">
        <f t="shared" si="3"/>
        <v>2098637.1699999995</v>
      </c>
      <c r="O13" s="26">
        <f t="shared" ref="O13" si="4">J13+E13</f>
        <v>2103039.46</v>
      </c>
      <c r="P13" s="31">
        <f t="shared" si="2"/>
        <v>4201676.629999999</v>
      </c>
    </row>
    <row r="14" spans="2:16" s="20" customFormat="1" ht="17.25" x14ac:dyDescent="0.25">
      <c r="B14" s="4">
        <v>202103</v>
      </c>
      <c r="C14" s="15">
        <v>44256</v>
      </c>
      <c r="D14" s="25">
        <v>1886082.9</v>
      </c>
      <c r="E14" s="89">
        <v>1875742.0299999998</v>
      </c>
      <c r="F14" s="30">
        <f t="shared" si="0"/>
        <v>3761824.9299999997</v>
      </c>
      <c r="H14" s="15">
        <v>44256</v>
      </c>
      <c r="I14" s="25">
        <v>231648.25</v>
      </c>
      <c r="J14" s="89">
        <v>232291.37</v>
      </c>
      <c r="K14" s="30">
        <f t="shared" si="1"/>
        <v>463939.62</v>
      </c>
      <c r="M14" s="88" t="s">
        <v>63</v>
      </c>
      <c r="N14" s="25">
        <f t="shared" si="3"/>
        <v>2117731.15</v>
      </c>
      <c r="O14" s="25">
        <f t="shared" ref="O14" si="5">E14+J14</f>
        <v>2108033.4</v>
      </c>
      <c r="P14" s="30">
        <f t="shared" si="2"/>
        <v>4225764.55</v>
      </c>
    </row>
    <row r="15" spans="2:16" s="20" customFormat="1" ht="17.25" x14ac:dyDescent="0.25">
      <c r="B15" s="4">
        <v>202104</v>
      </c>
      <c r="C15" s="16">
        <v>44287</v>
      </c>
      <c r="D15" s="26">
        <v>1898566.1099999999</v>
      </c>
      <c r="E15" s="90">
        <v>1873828.2599999998</v>
      </c>
      <c r="F15" s="31">
        <f t="shared" si="0"/>
        <v>3772394.3699999996</v>
      </c>
      <c r="H15" s="16">
        <v>44287</v>
      </c>
      <c r="I15" s="26">
        <v>236901.64</v>
      </c>
      <c r="J15" s="90">
        <v>238160.74</v>
      </c>
      <c r="K15" s="31">
        <f t="shared" si="1"/>
        <v>475062.38</v>
      </c>
      <c r="M15" s="86" t="s">
        <v>64</v>
      </c>
      <c r="N15" s="26">
        <f t="shared" si="3"/>
        <v>2135467.75</v>
      </c>
      <c r="O15" s="26">
        <f t="shared" ref="O15" si="6">J15+E15</f>
        <v>2111989</v>
      </c>
      <c r="P15" s="31">
        <f t="shared" si="2"/>
        <v>4247456.75</v>
      </c>
    </row>
    <row r="16" spans="2:16" s="20" customFormat="1" ht="17.25" x14ac:dyDescent="0.25">
      <c r="B16" s="4">
        <v>202105</v>
      </c>
      <c r="C16" s="15">
        <v>44317</v>
      </c>
      <c r="D16" s="25">
        <v>1901330.16</v>
      </c>
      <c r="E16" s="89">
        <v>1876755.34</v>
      </c>
      <c r="F16" s="30">
        <f t="shared" si="0"/>
        <v>3778085.5</v>
      </c>
      <c r="H16" s="15">
        <v>44317</v>
      </c>
      <c r="I16" s="25">
        <v>238882.93</v>
      </c>
      <c r="J16" s="89">
        <v>240957.45</v>
      </c>
      <c r="K16" s="30">
        <f t="shared" si="1"/>
        <v>479840.38</v>
      </c>
      <c r="M16" s="88" t="s">
        <v>67</v>
      </c>
      <c r="N16" s="25">
        <f t="shared" si="3"/>
        <v>2140213.09</v>
      </c>
      <c r="O16" s="25">
        <f t="shared" ref="O16" si="7">E16+J16</f>
        <v>2117712.79</v>
      </c>
      <c r="P16" s="30">
        <f t="shared" si="2"/>
        <v>4257925.88</v>
      </c>
    </row>
    <row r="17" spans="2:16" s="20" customFormat="1" ht="17.25" x14ac:dyDescent="0.25">
      <c r="B17" s="4">
        <v>202106</v>
      </c>
      <c r="C17" s="16">
        <v>44348</v>
      </c>
      <c r="D17" s="26">
        <v>1898113.4799999997</v>
      </c>
      <c r="E17" s="90">
        <v>1874462.9499999997</v>
      </c>
      <c r="F17" s="31">
        <f t="shared" si="0"/>
        <v>3772576.4299999997</v>
      </c>
      <c r="H17" s="16">
        <v>44348</v>
      </c>
      <c r="I17" s="26">
        <v>242801.46000000002</v>
      </c>
      <c r="J17" s="90">
        <v>245433.55000000002</v>
      </c>
      <c r="K17" s="31">
        <f t="shared" si="1"/>
        <v>488235.01</v>
      </c>
      <c r="M17" s="86" t="s">
        <v>68</v>
      </c>
      <c r="N17" s="26">
        <f t="shared" si="3"/>
        <v>2140914.94</v>
      </c>
      <c r="O17" s="26">
        <f t="shared" ref="O17" si="8">J17+E17</f>
        <v>2119896.4999999995</v>
      </c>
      <c r="P17" s="31">
        <f t="shared" si="2"/>
        <v>4260811.4399999995</v>
      </c>
    </row>
    <row r="18" spans="2:16" s="20" customFormat="1" ht="17.25" x14ac:dyDescent="0.25">
      <c r="B18" s="4">
        <v>202107</v>
      </c>
      <c r="C18" s="15">
        <v>44378</v>
      </c>
      <c r="D18" s="25">
        <v>1896807.0899999999</v>
      </c>
      <c r="E18" s="89">
        <v>1875304.3699999999</v>
      </c>
      <c r="F18" s="30">
        <f t="shared" si="0"/>
        <v>3772111.46</v>
      </c>
      <c r="H18" s="15">
        <v>44378</v>
      </c>
      <c r="I18" s="25">
        <v>250187.19</v>
      </c>
      <c r="J18" s="89">
        <v>253096.91</v>
      </c>
      <c r="K18" s="30">
        <f t="shared" si="1"/>
        <v>503284.1</v>
      </c>
      <c r="M18" s="15" t="s">
        <v>71</v>
      </c>
      <c r="N18" s="25">
        <f t="shared" si="3"/>
        <v>2146994.2799999998</v>
      </c>
      <c r="O18" s="25">
        <f t="shared" ref="O18" si="9">E18+J18</f>
        <v>2128401.2799999998</v>
      </c>
      <c r="P18" s="30">
        <f t="shared" si="2"/>
        <v>4275395.5599999996</v>
      </c>
    </row>
    <row r="19" spans="2:16" s="20" customFormat="1" ht="17.25" x14ac:dyDescent="0.25">
      <c r="B19" s="4">
        <v>202108</v>
      </c>
      <c r="C19" s="16">
        <v>44409</v>
      </c>
      <c r="D19" s="26">
        <f>1890812.26-D12-D13</f>
        <v>-1829296.5299999993</v>
      </c>
      <c r="E19" s="90">
        <f>1873533.35-E12-E13</f>
        <v>-1877118.4899999995</v>
      </c>
      <c r="F19" s="31">
        <f>SUM(D19:E19)</f>
        <v>-3706415.0199999986</v>
      </c>
      <c r="H19" s="16">
        <v>44409</v>
      </c>
      <c r="I19" s="26">
        <f>259838.23-I12-I13</f>
        <v>-145398.56999999998</v>
      </c>
      <c r="J19" s="90">
        <f>262958.25-J12-J13</f>
        <v>-141420.05000000005</v>
      </c>
      <c r="K19" s="31">
        <f>SUM(I19:J19)</f>
        <v>-286818.62</v>
      </c>
      <c r="M19" s="86" t="s">
        <v>74</v>
      </c>
      <c r="N19" s="26">
        <f>D19+I19</f>
        <v>-1974695.0999999994</v>
      </c>
      <c r="O19" s="26">
        <f t="shared" ref="O19" si="10">J19+E19</f>
        <v>-2018538.5399999996</v>
      </c>
      <c r="P19" s="31">
        <f>SUM(N19:O19)</f>
        <v>-3993233.6399999987</v>
      </c>
    </row>
    <row r="20" spans="2:16" s="20" customFormat="1" ht="17.25" x14ac:dyDescent="0.25">
      <c r="B20" s="4">
        <v>202109</v>
      </c>
      <c r="C20" s="15">
        <v>44440</v>
      </c>
      <c r="D20" s="25">
        <f>-D14-D15</f>
        <v>-3784649.01</v>
      </c>
      <c r="E20" s="25">
        <f>-E14-E15</f>
        <v>-3749570.2899999996</v>
      </c>
      <c r="F20" s="30">
        <f t="shared" si="0"/>
        <v>-7534219.2999999989</v>
      </c>
      <c r="H20" s="15">
        <v>44440</v>
      </c>
      <c r="I20" s="25">
        <f>-I14-I15</f>
        <v>-468549.89</v>
      </c>
      <c r="J20" s="25">
        <f>-J14-J15</f>
        <v>-470452.11</v>
      </c>
      <c r="K20" s="30">
        <f t="shared" si="1"/>
        <v>-939002</v>
      </c>
      <c r="M20" s="88" t="s">
        <v>81</v>
      </c>
      <c r="N20" s="25">
        <f t="shared" si="3"/>
        <v>-4253198.8999999994</v>
      </c>
      <c r="O20" s="25">
        <f t="shared" ref="O20" si="11">E20+J20</f>
        <v>-4220022.3999999994</v>
      </c>
      <c r="P20" s="30">
        <f>SUM(N20:O20)</f>
        <v>-8473221.2999999989</v>
      </c>
    </row>
    <row r="21" spans="2:16" s="20" customFormat="1" ht="17.25" x14ac:dyDescent="0.25">
      <c r="B21" s="4">
        <v>202110</v>
      </c>
      <c r="C21" s="16">
        <v>44470</v>
      </c>
      <c r="D21" s="26">
        <f>-D16-D17-D18</f>
        <v>-5696250.7299999995</v>
      </c>
      <c r="E21" s="26">
        <f>-E16-E17-E18</f>
        <v>-5626522.6600000001</v>
      </c>
      <c r="F21" s="31">
        <f t="shared" si="0"/>
        <v>-11322773.390000001</v>
      </c>
      <c r="H21" s="16">
        <v>44470</v>
      </c>
      <c r="I21" s="26">
        <f>-I16-I17-I18</f>
        <v>-731871.58000000007</v>
      </c>
      <c r="J21" s="26">
        <f>-J16-J17-J18</f>
        <v>-739487.91</v>
      </c>
      <c r="K21" s="31">
        <f t="shared" si="1"/>
        <v>-1471359.4900000002</v>
      </c>
      <c r="M21" s="86" t="s">
        <v>88</v>
      </c>
      <c r="N21" s="26">
        <f t="shared" si="3"/>
        <v>-6428122.3099999996</v>
      </c>
      <c r="O21" s="26">
        <f t="shared" ref="O21" si="12">J21+E21</f>
        <v>-6366010.5700000003</v>
      </c>
      <c r="P21" s="31">
        <f t="shared" si="2"/>
        <v>-12794132.879999999</v>
      </c>
    </row>
    <row r="22" spans="2:16" s="20" customFormat="1" ht="17.25" x14ac:dyDescent="0.25">
      <c r="B22" s="4">
        <v>202111</v>
      </c>
      <c r="C22" s="15">
        <v>44501</v>
      </c>
      <c r="D22" s="25">
        <f>-1890812.26</f>
        <v>-1890812.26</v>
      </c>
      <c r="E22" s="89">
        <f>-1873533.35</f>
        <v>-1873533.35</v>
      </c>
      <c r="F22" s="30">
        <f t="shared" si="0"/>
        <v>-3764345.6100000003</v>
      </c>
      <c r="H22" s="15">
        <v>44501</v>
      </c>
      <c r="I22" s="25">
        <f>-259838.23</f>
        <v>-259838.23</v>
      </c>
      <c r="J22" s="89">
        <f>-262958.25</f>
        <v>-262958.25</v>
      </c>
      <c r="K22" s="30">
        <f t="shared" si="1"/>
        <v>-522796.48</v>
      </c>
      <c r="M22" s="88" t="s">
        <v>92</v>
      </c>
      <c r="N22" s="25">
        <f t="shared" si="3"/>
        <v>-2150650.4900000002</v>
      </c>
      <c r="O22" s="25">
        <f t="shared" ref="O22" si="13">E22+J22</f>
        <v>-2136491.6</v>
      </c>
      <c r="P22" s="30">
        <f t="shared" si="2"/>
        <v>-4287142.09</v>
      </c>
    </row>
    <row r="23" spans="2:16" s="20" customFormat="1" x14ac:dyDescent="0.25">
      <c r="B23" s="4">
        <v>202112</v>
      </c>
      <c r="C23" s="16">
        <v>44531</v>
      </c>
      <c r="D23" s="26">
        <v>0</v>
      </c>
      <c r="E23" s="90">
        <v>0</v>
      </c>
      <c r="F23" s="31">
        <f t="shared" si="0"/>
        <v>0</v>
      </c>
      <c r="G23" s="104"/>
      <c r="H23" s="16">
        <v>44531</v>
      </c>
      <c r="I23" s="26">
        <v>0</v>
      </c>
      <c r="J23" s="90">
        <v>0</v>
      </c>
      <c r="K23" s="31">
        <f t="shared" si="1"/>
        <v>0</v>
      </c>
      <c r="L23" s="104"/>
      <c r="M23" s="16">
        <v>44531</v>
      </c>
      <c r="N23" s="26">
        <f t="shared" si="3"/>
        <v>0</v>
      </c>
      <c r="O23" s="26">
        <f t="shared" ref="O23" si="14">J23+E23</f>
        <v>0</v>
      </c>
      <c r="P23" s="31">
        <f t="shared" si="2"/>
        <v>0</v>
      </c>
    </row>
    <row r="24" spans="2:16" s="20" customFormat="1" ht="17.25" x14ac:dyDescent="0.25">
      <c r="B24" s="4">
        <v>202201</v>
      </c>
      <c r="C24" s="15">
        <v>44562</v>
      </c>
      <c r="D24" s="25">
        <v>2015094.7100000002</v>
      </c>
      <c r="E24" s="89">
        <v>1995365.8599999999</v>
      </c>
      <c r="F24" s="30">
        <f t="shared" si="0"/>
        <v>4010460.5700000003</v>
      </c>
      <c r="H24" s="15">
        <v>44562</v>
      </c>
      <c r="I24" s="25">
        <v>281505.86</v>
      </c>
      <c r="J24" s="89">
        <v>285889.09999999998</v>
      </c>
      <c r="K24" s="30">
        <f t="shared" si="1"/>
        <v>567394.96</v>
      </c>
      <c r="M24" s="88" t="s">
        <v>108</v>
      </c>
      <c r="N24" s="25">
        <f t="shared" ref="N24:N35" si="15">D24+I24</f>
        <v>2296600.5700000003</v>
      </c>
      <c r="O24" s="25">
        <f t="shared" ref="O24" si="16">E24+J24</f>
        <v>2281254.96</v>
      </c>
      <c r="P24" s="30">
        <f t="shared" ref="P24:P35" si="17">SUM(N24:O24)</f>
        <v>4577855.53</v>
      </c>
    </row>
    <row r="25" spans="2:16" s="20" customFormat="1" x14ac:dyDescent="0.25">
      <c r="B25" s="4">
        <v>202202</v>
      </c>
      <c r="C25" s="16">
        <v>44593</v>
      </c>
      <c r="D25" s="26">
        <v>0</v>
      </c>
      <c r="E25" s="90">
        <v>0</v>
      </c>
      <c r="F25" s="31">
        <f t="shared" si="0"/>
        <v>0</v>
      </c>
      <c r="H25" s="16">
        <v>44593</v>
      </c>
      <c r="I25" s="26">
        <v>0</v>
      </c>
      <c r="J25" s="90">
        <v>0</v>
      </c>
      <c r="K25" s="31">
        <f t="shared" si="1"/>
        <v>0</v>
      </c>
      <c r="M25" s="16">
        <v>44593</v>
      </c>
      <c r="N25" s="26">
        <f t="shared" si="15"/>
        <v>0</v>
      </c>
      <c r="O25" s="26">
        <f t="shared" ref="O25" si="18">J25+E25</f>
        <v>0</v>
      </c>
      <c r="P25" s="31">
        <f t="shared" si="17"/>
        <v>0</v>
      </c>
    </row>
    <row r="26" spans="2:16" s="20" customFormat="1" ht="17.25" x14ac:dyDescent="0.25">
      <c r="B26" s="4">
        <v>202203</v>
      </c>
      <c r="C26" s="15">
        <v>44621</v>
      </c>
      <c r="D26" s="25">
        <f>-D24</f>
        <v>-2015094.7100000002</v>
      </c>
      <c r="E26" s="25">
        <f>-E24</f>
        <v>-1995365.8599999999</v>
      </c>
      <c r="F26" s="30">
        <f t="shared" si="0"/>
        <v>-4010460.5700000003</v>
      </c>
      <c r="H26" s="15">
        <v>44621</v>
      </c>
      <c r="I26" s="25">
        <f>-I24</f>
        <v>-281505.86</v>
      </c>
      <c r="J26" s="25">
        <f>-J24</f>
        <v>-285889.09999999998</v>
      </c>
      <c r="K26" s="30">
        <f>SUM(I26:J26)</f>
        <v>-567394.96</v>
      </c>
      <c r="M26" s="88" t="s">
        <v>117</v>
      </c>
      <c r="N26" s="25">
        <f t="shared" si="15"/>
        <v>-2296600.5700000003</v>
      </c>
      <c r="O26" s="25">
        <f t="shared" ref="O26" si="19">E26+J26</f>
        <v>-2281254.96</v>
      </c>
      <c r="P26" s="30">
        <f t="shared" si="17"/>
        <v>-4577855.53</v>
      </c>
    </row>
    <row r="27" spans="2:16" s="20" customFormat="1" x14ac:dyDescent="0.25">
      <c r="B27" s="4">
        <v>202204</v>
      </c>
      <c r="C27" s="16">
        <v>44652</v>
      </c>
      <c r="D27" s="26">
        <v>0</v>
      </c>
      <c r="E27" s="90">
        <v>0</v>
      </c>
      <c r="F27" s="31">
        <f t="shared" si="0"/>
        <v>0</v>
      </c>
      <c r="H27" s="16">
        <v>44652</v>
      </c>
      <c r="I27" s="26">
        <v>0</v>
      </c>
      <c r="J27" s="90">
        <v>0</v>
      </c>
      <c r="K27" s="31">
        <f t="shared" si="1"/>
        <v>0</v>
      </c>
      <c r="M27" s="16">
        <v>44652</v>
      </c>
      <c r="N27" s="26">
        <f t="shared" si="15"/>
        <v>0</v>
      </c>
      <c r="O27" s="26">
        <f t="shared" ref="O27" si="20">J27+E27</f>
        <v>0</v>
      </c>
      <c r="P27" s="31">
        <f t="shared" si="17"/>
        <v>0</v>
      </c>
    </row>
    <row r="28" spans="2:16" s="20" customFormat="1" x14ac:dyDescent="0.25">
      <c r="B28" s="4">
        <v>202205</v>
      </c>
      <c r="C28" s="15">
        <v>44682</v>
      </c>
      <c r="D28" s="25">
        <v>0</v>
      </c>
      <c r="E28" s="89">
        <v>0</v>
      </c>
      <c r="F28" s="30">
        <f t="shared" si="0"/>
        <v>0</v>
      </c>
      <c r="H28" s="15">
        <v>44682</v>
      </c>
      <c r="I28" s="25">
        <v>0</v>
      </c>
      <c r="J28" s="89">
        <v>0</v>
      </c>
      <c r="K28" s="30">
        <f t="shared" si="1"/>
        <v>0</v>
      </c>
      <c r="M28" s="15">
        <v>44682</v>
      </c>
      <c r="N28" s="25">
        <f t="shared" si="15"/>
        <v>0</v>
      </c>
      <c r="O28" s="25">
        <f t="shared" ref="O28" si="21">E28+J28</f>
        <v>0</v>
      </c>
      <c r="P28" s="30">
        <f t="shared" si="17"/>
        <v>0</v>
      </c>
    </row>
    <row r="29" spans="2:16" s="20" customFormat="1" x14ac:dyDescent="0.25">
      <c r="B29" s="4">
        <v>202206</v>
      </c>
      <c r="C29" s="16">
        <v>44713</v>
      </c>
      <c r="D29" s="26">
        <v>0</v>
      </c>
      <c r="E29" s="90">
        <v>0</v>
      </c>
      <c r="F29" s="31">
        <f t="shared" si="0"/>
        <v>0</v>
      </c>
      <c r="H29" s="16">
        <v>44713</v>
      </c>
      <c r="I29" s="26">
        <v>0</v>
      </c>
      <c r="J29" s="90">
        <v>0</v>
      </c>
      <c r="K29" s="31">
        <f t="shared" si="1"/>
        <v>0</v>
      </c>
      <c r="M29" s="16">
        <v>44713</v>
      </c>
      <c r="N29" s="26">
        <f t="shared" si="15"/>
        <v>0</v>
      </c>
      <c r="O29" s="26">
        <f t="shared" ref="O29" si="22">J29+E29</f>
        <v>0</v>
      </c>
      <c r="P29" s="31">
        <f t="shared" si="17"/>
        <v>0</v>
      </c>
    </row>
    <row r="30" spans="2:16" s="20" customFormat="1" x14ac:dyDescent="0.25">
      <c r="B30" s="4">
        <v>202207</v>
      </c>
      <c r="C30" s="15">
        <v>44743</v>
      </c>
      <c r="D30" s="25">
        <v>0</v>
      </c>
      <c r="E30" s="89">
        <v>0</v>
      </c>
      <c r="F30" s="30">
        <f t="shared" si="0"/>
        <v>0</v>
      </c>
      <c r="H30" s="15">
        <v>44743</v>
      </c>
      <c r="I30" s="25">
        <v>0</v>
      </c>
      <c r="J30" s="89">
        <v>0</v>
      </c>
      <c r="K30" s="30">
        <f t="shared" si="1"/>
        <v>0</v>
      </c>
      <c r="M30" s="15">
        <v>44743</v>
      </c>
      <c r="N30" s="25">
        <f t="shared" si="15"/>
        <v>0</v>
      </c>
      <c r="O30" s="25">
        <f t="shared" ref="O30" si="23">E30+J30</f>
        <v>0</v>
      </c>
      <c r="P30" s="30">
        <f t="shared" si="17"/>
        <v>0</v>
      </c>
    </row>
    <row r="31" spans="2:16" s="20" customFormat="1" x14ac:dyDescent="0.25">
      <c r="B31" s="4">
        <v>202208</v>
      </c>
      <c r="C31" s="16">
        <v>44774</v>
      </c>
      <c r="D31" s="26">
        <v>0</v>
      </c>
      <c r="E31" s="90">
        <v>0</v>
      </c>
      <c r="F31" s="31">
        <f t="shared" si="0"/>
        <v>0</v>
      </c>
      <c r="H31" s="16">
        <v>44774</v>
      </c>
      <c r="I31" s="26">
        <v>0</v>
      </c>
      <c r="J31" s="90">
        <v>0</v>
      </c>
      <c r="K31" s="31">
        <f t="shared" si="1"/>
        <v>0</v>
      </c>
      <c r="M31" s="16">
        <v>44774</v>
      </c>
      <c r="N31" s="26">
        <f t="shared" si="15"/>
        <v>0</v>
      </c>
      <c r="O31" s="26">
        <f t="shared" ref="O31" si="24">J31+E31</f>
        <v>0</v>
      </c>
      <c r="P31" s="31">
        <f t="shared" si="17"/>
        <v>0</v>
      </c>
    </row>
    <row r="32" spans="2:16" s="20" customFormat="1" x14ac:dyDescent="0.25">
      <c r="B32" s="4">
        <v>202209</v>
      </c>
      <c r="C32" s="15">
        <v>44805</v>
      </c>
      <c r="D32" s="25">
        <v>0</v>
      </c>
      <c r="E32" s="25">
        <v>0</v>
      </c>
      <c r="F32" s="30">
        <f t="shared" si="0"/>
        <v>0</v>
      </c>
      <c r="H32" s="15">
        <v>44805</v>
      </c>
      <c r="I32" s="25">
        <v>0</v>
      </c>
      <c r="J32" s="25">
        <v>0</v>
      </c>
      <c r="K32" s="30">
        <f t="shared" si="1"/>
        <v>0</v>
      </c>
      <c r="M32" s="15">
        <v>44805</v>
      </c>
      <c r="N32" s="25">
        <f t="shared" si="15"/>
        <v>0</v>
      </c>
      <c r="O32" s="25">
        <f t="shared" ref="O32" si="25">E32+J32</f>
        <v>0</v>
      </c>
      <c r="P32" s="30">
        <f t="shared" si="17"/>
        <v>0</v>
      </c>
    </row>
    <row r="33" spans="2:16" s="20" customFormat="1" x14ac:dyDescent="0.25">
      <c r="B33" s="4">
        <v>202210</v>
      </c>
      <c r="C33" s="16">
        <v>44835</v>
      </c>
      <c r="D33" s="26">
        <v>0</v>
      </c>
      <c r="E33" s="26">
        <v>0</v>
      </c>
      <c r="F33" s="31">
        <f t="shared" si="0"/>
        <v>0</v>
      </c>
      <c r="H33" s="16">
        <v>44835</v>
      </c>
      <c r="I33" s="26">
        <v>0</v>
      </c>
      <c r="J33" s="26">
        <v>0</v>
      </c>
      <c r="K33" s="31">
        <f t="shared" si="1"/>
        <v>0</v>
      </c>
      <c r="M33" s="16">
        <v>44835</v>
      </c>
      <c r="N33" s="26">
        <f t="shared" si="15"/>
        <v>0</v>
      </c>
      <c r="O33" s="26">
        <f t="shared" ref="O33" si="26">J33+E33</f>
        <v>0</v>
      </c>
      <c r="P33" s="31">
        <f t="shared" si="17"/>
        <v>0</v>
      </c>
    </row>
    <row r="34" spans="2:16" s="20" customFormat="1" x14ac:dyDescent="0.25">
      <c r="B34" s="4">
        <v>202211</v>
      </c>
      <c r="C34" s="15">
        <v>44866</v>
      </c>
      <c r="D34" s="25">
        <v>0</v>
      </c>
      <c r="E34" s="89">
        <v>0</v>
      </c>
      <c r="F34" s="30">
        <f t="shared" si="0"/>
        <v>0</v>
      </c>
      <c r="H34" s="15">
        <v>44866</v>
      </c>
      <c r="I34" s="25">
        <v>0</v>
      </c>
      <c r="J34" s="89">
        <v>0</v>
      </c>
      <c r="K34" s="30">
        <f t="shared" si="1"/>
        <v>0</v>
      </c>
      <c r="M34" s="15">
        <v>44866</v>
      </c>
      <c r="N34" s="25">
        <f t="shared" si="15"/>
        <v>0</v>
      </c>
      <c r="O34" s="25">
        <f t="shared" ref="O34:O35" si="27">E34+J34</f>
        <v>0</v>
      </c>
      <c r="P34" s="30">
        <f t="shared" si="17"/>
        <v>0</v>
      </c>
    </row>
    <row r="35" spans="2:16" s="20" customFormat="1" x14ac:dyDescent="0.25">
      <c r="B35" s="4">
        <v>202212</v>
      </c>
      <c r="C35" s="16">
        <v>44896</v>
      </c>
      <c r="D35" s="26">
        <v>0</v>
      </c>
      <c r="E35" s="90">
        <v>0</v>
      </c>
      <c r="F35" s="31">
        <f>SUM(D35:E35)</f>
        <v>0</v>
      </c>
      <c r="G35" s="104"/>
      <c r="H35" s="16">
        <v>44896</v>
      </c>
      <c r="I35" s="26">
        <v>0</v>
      </c>
      <c r="J35" s="90">
        <v>0</v>
      </c>
      <c r="K35" s="31">
        <f>SUM(I35:J35)</f>
        <v>0</v>
      </c>
      <c r="L35" s="104"/>
      <c r="M35" s="16">
        <v>44896</v>
      </c>
      <c r="N35" s="26">
        <f t="shared" si="15"/>
        <v>0</v>
      </c>
      <c r="O35" s="26">
        <f t="shared" si="27"/>
        <v>0</v>
      </c>
      <c r="P35" s="31">
        <f t="shared" si="17"/>
        <v>0</v>
      </c>
    </row>
    <row r="36" spans="2:16" s="20" customFormat="1" ht="17.25" x14ac:dyDescent="0.25">
      <c r="B36" s="4">
        <v>202301</v>
      </c>
      <c r="C36" s="15">
        <v>44927</v>
      </c>
      <c r="D36" s="25">
        <v>2732415.68</v>
      </c>
      <c r="E36" s="25">
        <v>2732625.2499999995</v>
      </c>
      <c r="F36" s="30">
        <f t="shared" ref="F36:F47" si="28">SUM(D36:E36)</f>
        <v>5465040.9299999997</v>
      </c>
      <c r="H36" s="15">
        <v>44927</v>
      </c>
      <c r="I36" s="25">
        <v>241660.44</v>
      </c>
      <c r="J36" s="25">
        <v>248266.66999999998</v>
      </c>
      <c r="K36" s="30">
        <f t="shared" ref="K36:K47" si="29">SUM(I36:J36)</f>
        <v>489927.11</v>
      </c>
      <c r="M36" s="88" t="s">
        <v>145</v>
      </c>
      <c r="N36" s="25">
        <f t="shared" ref="N36:N47" si="30">D36+I36</f>
        <v>2974076.12</v>
      </c>
      <c r="O36" s="25">
        <f t="shared" ref="O36:O47" si="31">E36+J36</f>
        <v>2980891.9199999995</v>
      </c>
      <c r="P36" s="30">
        <f t="shared" ref="P36:P47" si="32">SUM(N36:O36)</f>
        <v>5954968.0399999991</v>
      </c>
    </row>
    <row r="37" spans="2:16" s="20" customFormat="1" ht="17.25" x14ac:dyDescent="0.25">
      <c r="B37" s="4">
        <v>202302</v>
      </c>
      <c r="C37" s="16">
        <v>44958</v>
      </c>
      <c r="D37" s="26">
        <v>2780616.5500000007</v>
      </c>
      <c r="E37" s="26">
        <v>2775427.4499999997</v>
      </c>
      <c r="F37" s="31">
        <f t="shared" si="28"/>
        <v>5556044</v>
      </c>
      <c r="H37" s="16">
        <v>44958</v>
      </c>
      <c r="I37" s="26">
        <v>242008.11</v>
      </c>
      <c r="J37" s="26">
        <v>248721.71000000002</v>
      </c>
      <c r="K37" s="31">
        <f t="shared" si="29"/>
        <v>490729.82</v>
      </c>
      <c r="M37" s="86" t="s">
        <v>152</v>
      </c>
      <c r="N37" s="26">
        <f t="shared" si="30"/>
        <v>3022624.6600000006</v>
      </c>
      <c r="O37" s="26">
        <f t="shared" si="31"/>
        <v>3024149.1599999997</v>
      </c>
      <c r="P37" s="31">
        <f t="shared" si="32"/>
        <v>6046773.8200000003</v>
      </c>
    </row>
    <row r="38" spans="2:16" s="20" customFormat="1" ht="17.25" x14ac:dyDescent="0.25">
      <c r="B38" s="4">
        <v>202303</v>
      </c>
      <c r="C38" s="15">
        <v>44986</v>
      </c>
      <c r="D38" s="25">
        <v>2614471.1</v>
      </c>
      <c r="E38" s="25">
        <v>2609048.7000000002</v>
      </c>
      <c r="F38" s="30">
        <f t="shared" si="28"/>
        <v>5223519.8000000007</v>
      </c>
      <c r="H38" s="15">
        <v>44986</v>
      </c>
      <c r="I38" s="25">
        <v>233840.96999999997</v>
      </c>
      <c r="J38" s="25">
        <v>242537.22</v>
      </c>
      <c r="K38" s="30">
        <f t="shared" si="29"/>
        <v>476378.18999999994</v>
      </c>
      <c r="M38" s="88" t="s">
        <v>153</v>
      </c>
      <c r="N38" s="25">
        <f t="shared" si="30"/>
        <v>2848312.0700000003</v>
      </c>
      <c r="O38" s="25">
        <f t="shared" si="31"/>
        <v>2851585.9200000004</v>
      </c>
      <c r="P38" s="30">
        <f t="shared" si="32"/>
        <v>5699897.9900000002</v>
      </c>
    </row>
    <row r="39" spans="2:16" s="20" customFormat="1" x14ac:dyDescent="0.25">
      <c r="B39" s="4">
        <v>202304</v>
      </c>
      <c r="C39" s="16">
        <v>45017</v>
      </c>
      <c r="D39" s="26">
        <v>0</v>
      </c>
      <c r="E39" s="26">
        <v>0</v>
      </c>
      <c r="F39" s="31">
        <f t="shared" si="28"/>
        <v>0</v>
      </c>
      <c r="H39" s="16">
        <v>45017</v>
      </c>
      <c r="I39" s="26">
        <v>0</v>
      </c>
      <c r="J39" s="26">
        <v>0</v>
      </c>
      <c r="K39" s="31">
        <f t="shared" si="29"/>
        <v>0</v>
      </c>
      <c r="M39" s="86" t="s">
        <v>156</v>
      </c>
      <c r="N39" s="26">
        <f t="shared" si="30"/>
        <v>0</v>
      </c>
      <c r="O39" s="26">
        <f t="shared" si="31"/>
        <v>0</v>
      </c>
      <c r="P39" s="31">
        <f t="shared" si="32"/>
        <v>0</v>
      </c>
    </row>
    <row r="40" spans="2:16" s="20" customFormat="1" ht="17.25" x14ac:dyDescent="0.25">
      <c r="B40" s="4">
        <v>202305</v>
      </c>
      <c r="C40" s="15">
        <v>45047</v>
      </c>
      <c r="D40" s="25">
        <f>-D36-D37</f>
        <v>-5513032.2300000004</v>
      </c>
      <c r="E40" s="25">
        <f>-E36-E37</f>
        <v>-5508052.6999999993</v>
      </c>
      <c r="F40" s="30">
        <f t="shared" si="28"/>
        <v>-11021084.93</v>
      </c>
      <c r="H40" s="15">
        <v>45047</v>
      </c>
      <c r="I40" s="25">
        <f>-I36-I37</f>
        <v>-483668.55</v>
      </c>
      <c r="J40" s="25">
        <f>-J36-J37</f>
        <v>-496988.38</v>
      </c>
      <c r="K40" s="30">
        <f t="shared" si="29"/>
        <v>-980656.92999999993</v>
      </c>
      <c r="M40" s="88" t="s">
        <v>157</v>
      </c>
      <c r="N40" s="25">
        <f t="shared" si="30"/>
        <v>-5996700.7800000003</v>
      </c>
      <c r="O40" s="25">
        <f t="shared" si="31"/>
        <v>-6005041.0799999991</v>
      </c>
      <c r="P40" s="30">
        <f t="shared" si="32"/>
        <v>-12001741.859999999</v>
      </c>
    </row>
    <row r="41" spans="2:16" s="20" customFormat="1" ht="17.25" x14ac:dyDescent="0.25">
      <c r="B41" s="4">
        <v>202306</v>
      </c>
      <c r="C41" s="16">
        <v>45078</v>
      </c>
      <c r="D41" s="26">
        <f>-D38</f>
        <v>-2614471.1</v>
      </c>
      <c r="E41" s="26">
        <f>-E38</f>
        <v>-2609048.7000000002</v>
      </c>
      <c r="F41" s="31">
        <f t="shared" si="28"/>
        <v>-5223519.8000000007</v>
      </c>
      <c r="H41" s="16">
        <v>45078</v>
      </c>
      <c r="I41" s="26">
        <f>-I38</f>
        <v>-233840.96999999997</v>
      </c>
      <c r="J41" s="26">
        <f>-J38</f>
        <v>-242537.22</v>
      </c>
      <c r="K41" s="31">
        <f t="shared" si="29"/>
        <v>-476378.18999999994</v>
      </c>
      <c r="M41" s="86" t="s">
        <v>164</v>
      </c>
      <c r="N41" s="26">
        <f t="shared" si="30"/>
        <v>-2848312.0700000003</v>
      </c>
      <c r="O41" s="26">
        <f t="shared" si="31"/>
        <v>-2851585.9200000004</v>
      </c>
      <c r="P41" s="31">
        <f t="shared" si="32"/>
        <v>-5699897.9900000002</v>
      </c>
    </row>
    <row r="42" spans="2:16" s="20" customFormat="1" x14ac:dyDescent="0.25">
      <c r="B42" s="4">
        <v>202307</v>
      </c>
      <c r="C42" s="15">
        <v>45108</v>
      </c>
      <c r="D42" s="25">
        <v>0</v>
      </c>
      <c r="E42" s="25">
        <v>0</v>
      </c>
      <c r="F42" s="30">
        <f t="shared" si="28"/>
        <v>0</v>
      </c>
      <c r="H42" s="15">
        <v>45108</v>
      </c>
      <c r="I42" s="25">
        <v>0</v>
      </c>
      <c r="J42" s="25">
        <v>0</v>
      </c>
      <c r="K42" s="30">
        <f t="shared" si="29"/>
        <v>0</v>
      </c>
      <c r="M42" s="15">
        <v>45108</v>
      </c>
      <c r="N42" s="25">
        <f t="shared" si="30"/>
        <v>0</v>
      </c>
      <c r="O42" s="25">
        <f t="shared" si="31"/>
        <v>0</v>
      </c>
      <c r="P42" s="30">
        <f t="shared" si="32"/>
        <v>0</v>
      </c>
    </row>
    <row r="43" spans="2:16" s="20" customFormat="1" x14ac:dyDescent="0.25">
      <c r="B43" s="4">
        <v>202308</v>
      </c>
      <c r="C43" s="16">
        <v>45139</v>
      </c>
      <c r="D43" s="26">
        <v>0</v>
      </c>
      <c r="E43" s="26">
        <v>0</v>
      </c>
      <c r="F43" s="31">
        <f t="shared" si="28"/>
        <v>0</v>
      </c>
      <c r="H43" s="16">
        <v>45139</v>
      </c>
      <c r="I43" s="26">
        <v>0</v>
      </c>
      <c r="J43" s="26">
        <v>0</v>
      </c>
      <c r="K43" s="31">
        <f t="shared" si="29"/>
        <v>0</v>
      </c>
      <c r="M43" s="16">
        <v>45139</v>
      </c>
      <c r="N43" s="26">
        <f t="shared" si="30"/>
        <v>0</v>
      </c>
      <c r="O43" s="26">
        <f t="shared" si="31"/>
        <v>0</v>
      </c>
      <c r="P43" s="31">
        <f t="shared" si="32"/>
        <v>0</v>
      </c>
    </row>
    <row r="44" spans="2:16" s="20" customFormat="1" x14ac:dyDescent="0.25">
      <c r="B44" s="4">
        <v>202309</v>
      </c>
      <c r="C44" s="15">
        <v>45170</v>
      </c>
      <c r="D44" s="25">
        <v>0</v>
      </c>
      <c r="E44" s="25">
        <v>0</v>
      </c>
      <c r="F44" s="30">
        <f t="shared" si="28"/>
        <v>0</v>
      </c>
      <c r="H44" s="15">
        <v>45170</v>
      </c>
      <c r="I44" s="25">
        <v>0</v>
      </c>
      <c r="J44" s="25">
        <v>0</v>
      </c>
      <c r="K44" s="30">
        <f t="shared" si="29"/>
        <v>0</v>
      </c>
      <c r="M44" s="15">
        <v>45170</v>
      </c>
      <c r="N44" s="25">
        <f t="shared" si="30"/>
        <v>0</v>
      </c>
      <c r="O44" s="25">
        <f t="shared" si="31"/>
        <v>0</v>
      </c>
      <c r="P44" s="30">
        <f t="shared" si="32"/>
        <v>0</v>
      </c>
    </row>
    <row r="45" spans="2:16" s="20" customFormat="1" x14ac:dyDescent="0.25">
      <c r="B45" s="4">
        <v>202310</v>
      </c>
      <c r="C45" s="16">
        <v>45200</v>
      </c>
      <c r="D45" s="26">
        <v>0</v>
      </c>
      <c r="E45" s="26">
        <v>0</v>
      </c>
      <c r="F45" s="31">
        <f t="shared" si="28"/>
        <v>0</v>
      </c>
      <c r="H45" s="16">
        <v>45200</v>
      </c>
      <c r="I45" s="26">
        <v>0</v>
      </c>
      <c r="J45" s="26">
        <v>0</v>
      </c>
      <c r="K45" s="31">
        <f t="shared" si="29"/>
        <v>0</v>
      </c>
      <c r="M45" s="16">
        <v>45200</v>
      </c>
      <c r="N45" s="26">
        <f t="shared" si="30"/>
        <v>0</v>
      </c>
      <c r="O45" s="26">
        <f t="shared" si="31"/>
        <v>0</v>
      </c>
      <c r="P45" s="31">
        <f t="shared" si="32"/>
        <v>0</v>
      </c>
    </row>
    <row r="46" spans="2:16" s="20" customFormat="1" x14ac:dyDescent="0.25">
      <c r="B46" s="4">
        <v>202311</v>
      </c>
      <c r="C46" s="15">
        <v>45231</v>
      </c>
      <c r="D46" s="25">
        <v>0</v>
      </c>
      <c r="E46" s="25">
        <v>0</v>
      </c>
      <c r="F46" s="30">
        <f t="shared" si="28"/>
        <v>0</v>
      </c>
      <c r="H46" s="15">
        <v>45231</v>
      </c>
      <c r="I46" s="25">
        <v>0</v>
      </c>
      <c r="J46" s="25">
        <v>0</v>
      </c>
      <c r="K46" s="30">
        <f t="shared" si="29"/>
        <v>0</v>
      </c>
      <c r="M46" s="15">
        <v>45231</v>
      </c>
      <c r="N46" s="25">
        <f t="shared" si="30"/>
        <v>0</v>
      </c>
      <c r="O46" s="25">
        <f t="shared" si="31"/>
        <v>0</v>
      </c>
      <c r="P46" s="30">
        <f t="shared" si="32"/>
        <v>0</v>
      </c>
    </row>
    <row r="47" spans="2:16" s="20" customFormat="1" ht="15.75" thickBot="1" x14ac:dyDescent="0.3">
      <c r="B47" s="4">
        <v>202312</v>
      </c>
      <c r="C47" s="17">
        <v>45261</v>
      </c>
      <c r="D47" s="27">
        <v>0</v>
      </c>
      <c r="E47" s="27">
        <v>0</v>
      </c>
      <c r="F47" s="32">
        <f t="shared" si="28"/>
        <v>0</v>
      </c>
      <c r="H47" s="17">
        <v>45261</v>
      </c>
      <c r="I47" s="27">
        <v>0</v>
      </c>
      <c r="J47" s="27">
        <v>0</v>
      </c>
      <c r="K47" s="32">
        <f t="shared" si="29"/>
        <v>0</v>
      </c>
      <c r="M47" s="17">
        <v>45261</v>
      </c>
      <c r="N47" s="27">
        <f t="shared" si="30"/>
        <v>0</v>
      </c>
      <c r="O47" s="27">
        <f t="shared" si="31"/>
        <v>0</v>
      </c>
      <c r="P47" s="32">
        <f t="shared" si="32"/>
        <v>0</v>
      </c>
    </row>
    <row r="48" spans="2:16" x14ac:dyDescent="0.25">
      <c r="B48" s="4"/>
      <c r="C48" s="87"/>
      <c r="D48" s="18"/>
      <c r="E48" s="18"/>
      <c r="F48" s="18"/>
      <c r="H48" s="87"/>
      <c r="I48" s="18"/>
      <c r="J48" s="18"/>
      <c r="K48" s="18"/>
      <c r="M48" s="87" t="s">
        <v>39</v>
      </c>
      <c r="N48" s="18"/>
      <c r="O48" s="18"/>
      <c r="P48" s="18"/>
    </row>
    <row r="49" spans="3:16" x14ac:dyDescent="0.25">
      <c r="C49" s="87"/>
      <c r="D49" s="93"/>
      <c r="E49" s="93"/>
      <c r="F49" s="93"/>
      <c r="H49" s="87"/>
      <c r="I49" s="93"/>
      <c r="J49" s="93"/>
      <c r="K49" s="93"/>
      <c r="M49" s="87" t="s">
        <v>40</v>
      </c>
    </row>
    <row r="50" spans="3:16" x14ac:dyDescent="0.25">
      <c r="M50" s="87" t="s">
        <v>41</v>
      </c>
    </row>
    <row r="51" spans="3:16" ht="26.25" customHeight="1" x14ac:dyDescent="0.25">
      <c r="M51" s="240" t="s">
        <v>42</v>
      </c>
      <c r="N51" s="240"/>
      <c r="O51" s="240"/>
      <c r="P51" s="240"/>
    </row>
    <row r="52" spans="3:16" x14ac:dyDescent="0.25">
      <c r="M52" s="87" t="s">
        <v>46</v>
      </c>
    </row>
    <row r="53" spans="3:16" ht="27.75" customHeight="1" x14ac:dyDescent="0.25">
      <c r="M53" s="240" t="s">
        <v>70</v>
      </c>
      <c r="N53" s="240"/>
      <c r="O53" s="240"/>
      <c r="P53" s="240"/>
    </row>
    <row r="54" spans="3:16" ht="51.75" customHeight="1" x14ac:dyDescent="0.25">
      <c r="M54" s="240" t="s">
        <v>72</v>
      </c>
      <c r="N54" s="240"/>
      <c r="O54" s="240"/>
      <c r="P54" s="240"/>
    </row>
    <row r="55" spans="3:16" ht="27" customHeight="1" x14ac:dyDescent="0.25">
      <c r="M55" s="240" t="s">
        <v>80</v>
      </c>
      <c r="N55" s="240"/>
      <c r="O55" s="240"/>
      <c r="P55" s="240"/>
    </row>
    <row r="56" spans="3:16" ht="29.25" customHeight="1" x14ac:dyDescent="0.25">
      <c r="M56" s="240" t="s">
        <v>89</v>
      </c>
      <c r="N56" s="240"/>
      <c r="O56" s="240"/>
      <c r="P56" s="240"/>
    </row>
    <row r="57" spans="3:16" ht="27" customHeight="1" x14ac:dyDescent="0.25">
      <c r="M57" s="240" t="s">
        <v>116</v>
      </c>
      <c r="N57" s="240"/>
      <c r="O57" s="240"/>
      <c r="P57" s="240"/>
    </row>
    <row r="58" spans="3:16" x14ac:dyDescent="0.25">
      <c r="M58" s="87" t="s">
        <v>107</v>
      </c>
    </row>
    <row r="59" spans="3:16" ht="25.5" customHeight="1" x14ac:dyDescent="0.25">
      <c r="M59" s="239" t="s">
        <v>115</v>
      </c>
      <c r="N59" s="239"/>
      <c r="O59" s="239"/>
      <c r="P59" s="239"/>
    </row>
    <row r="60" spans="3:16" x14ac:dyDescent="0.25">
      <c r="M60" s="87" t="s">
        <v>146</v>
      </c>
    </row>
    <row r="61" spans="3:16" x14ac:dyDescent="0.25">
      <c r="M61" s="87" t="s">
        <v>150</v>
      </c>
    </row>
    <row r="62" spans="3:16" x14ac:dyDescent="0.25">
      <c r="M62" s="87" t="s">
        <v>151</v>
      </c>
    </row>
    <row r="63" spans="3:16" ht="12" customHeight="1" x14ac:dyDescent="0.25">
      <c r="M63" s="239" t="s">
        <v>158</v>
      </c>
      <c r="N63" s="239"/>
      <c r="O63" s="239"/>
      <c r="P63" s="239"/>
    </row>
    <row r="64" spans="3:16" x14ac:dyDescent="0.25">
      <c r="M64" s="239"/>
      <c r="N64" s="239"/>
      <c r="O64" s="239"/>
      <c r="P64" s="239"/>
    </row>
    <row r="65" spans="13:16" x14ac:dyDescent="0.25">
      <c r="M65" s="239" t="s">
        <v>163</v>
      </c>
      <c r="N65" s="239"/>
      <c r="O65" s="239"/>
      <c r="P65" s="239"/>
    </row>
    <row r="66" spans="13:16" x14ac:dyDescent="0.25">
      <c r="M66" s="239"/>
      <c r="N66" s="239"/>
      <c r="O66" s="239"/>
      <c r="P66" s="239"/>
    </row>
  </sheetData>
  <sheetProtection algorithmName="SHA-512" hashValue="xDE7MWY+snoDfUROuOcc+NYQORXEUAHMYqnJvU3/knUK73qG1cNj4nLd1G5A5arB1k3yeEEQ6e/656X1sksGyQ==" saltValue="AWjQx07OEZ0914br8DeNRg==" spinCount="100000" sheet="1" objects="1" scenarios="1"/>
  <mergeCells count="24">
    <mergeCell ref="M53:P53"/>
    <mergeCell ref="M51:P51"/>
    <mergeCell ref="M59:P59"/>
    <mergeCell ref="C2:F3"/>
    <mergeCell ref="C4:C5"/>
    <mergeCell ref="D4:D5"/>
    <mergeCell ref="E4:E5"/>
    <mergeCell ref="F4:F5"/>
    <mergeCell ref="M65:P66"/>
    <mergeCell ref="M2:P3"/>
    <mergeCell ref="M57:P57"/>
    <mergeCell ref="H2:K3"/>
    <mergeCell ref="H4:H5"/>
    <mergeCell ref="I4:I5"/>
    <mergeCell ref="J4:J5"/>
    <mergeCell ref="K4:K5"/>
    <mergeCell ref="M4:M5"/>
    <mergeCell ref="N4:N5"/>
    <mergeCell ref="P4:P5"/>
    <mergeCell ref="M63:P64"/>
    <mergeCell ref="O4:O5"/>
    <mergeCell ref="M56:P56"/>
    <mergeCell ref="M55:P55"/>
    <mergeCell ref="M54:P54"/>
  </mergeCell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DM20"/>
  <sheetViews>
    <sheetView workbookViewId="0">
      <selection activeCell="E6" sqref="E6"/>
    </sheetView>
  </sheetViews>
  <sheetFormatPr defaultRowHeight="15" x14ac:dyDescent="0.25"/>
  <cols>
    <col min="1" max="1" width="24" customWidth="1"/>
    <col min="2" max="2" width="10.140625" style="3" customWidth="1"/>
    <col min="3" max="3" width="22.42578125" customWidth="1"/>
    <col min="4" max="4" width="2.85546875" customWidth="1"/>
    <col min="5" max="5" width="9.140625" customWidth="1"/>
    <col min="6" max="6" width="3.85546875" customWidth="1"/>
    <col min="13" max="13" width="5.28515625" customWidth="1"/>
    <col min="21" max="21" width="10.5703125" bestFit="1" customWidth="1"/>
    <col min="22" max="22" width="10.28515625" bestFit="1" customWidth="1"/>
    <col min="23" max="24" width="10.28515625" style="20" customWidth="1"/>
    <col min="26" max="61" width="9.140625" style="20"/>
    <col min="63" max="65" width="9.140625" style="20"/>
    <col min="66" max="66" width="10.5703125" style="20" bestFit="1" customWidth="1"/>
    <col min="67" max="67" width="10.28515625" style="20" bestFit="1" customWidth="1"/>
    <col min="68" max="68" width="10.28515625" style="20" customWidth="1"/>
    <col min="69" max="69" width="5.28515625" style="20" customWidth="1"/>
    <col min="70" max="72" width="9.140625" style="20"/>
    <col min="73" max="73" width="10.5703125" style="20" bestFit="1" customWidth="1"/>
    <col min="74" max="74" width="10.28515625" style="20" bestFit="1" customWidth="1"/>
    <col min="75" max="81" width="9.140625" style="20"/>
    <col min="94" max="117" width="9.140625" style="20"/>
  </cols>
  <sheetData>
    <row r="1" spans="1:117" s="20" customFormat="1" x14ac:dyDescent="0.25">
      <c r="A1" s="19" t="s">
        <v>16</v>
      </c>
    </row>
    <row r="2" spans="1:117" s="5" customFormat="1" x14ac:dyDescent="0.25">
      <c r="G2" s="29" t="s">
        <v>1</v>
      </c>
      <c r="H2" s="29" t="s">
        <v>1</v>
      </c>
      <c r="I2" s="29" t="s">
        <v>1</v>
      </c>
      <c r="J2" s="29" t="s">
        <v>1</v>
      </c>
      <c r="K2" s="29" t="s">
        <v>1</v>
      </c>
      <c r="L2" s="29" t="s">
        <v>1</v>
      </c>
      <c r="M2" s="29"/>
      <c r="N2" s="29" t="s">
        <v>1</v>
      </c>
      <c r="O2" s="29" t="s">
        <v>1</v>
      </c>
      <c r="P2" s="29" t="s">
        <v>1</v>
      </c>
      <c r="Q2" s="29" t="s">
        <v>1</v>
      </c>
      <c r="R2" s="29" t="s">
        <v>1</v>
      </c>
      <c r="S2" s="29" t="s">
        <v>1</v>
      </c>
      <c r="T2" s="29" t="s">
        <v>1</v>
      </c>
      <c r="U2" s="29" t="s">
        <v>1</v>
      </c>
      <c r="V2" s="29" t="s">
        <v>1</v>
      </c>
      <c r="W2" s="29" t="s">
        <v>1</v>
      </c>
      <c r="X2" s="29" t="s">
        <v>1</v>
      </c>
      <c r="Y2" s="29" t="s">
        <v>1</v>
      </c>
      <c r="Z2" s="29" t="s">
        <v>1</v>
      </c>
      <c r="AA2" s="29" t="s">
        <v>1</v>
      </c>
      <c r="AB2" s="29" t="s">
        <v>1</v>
      </c>
      <c r="AC2" s="29" t="s">
        <v>1</v>
      </c>
      <c r="AD2" s="29" t="s">
        <v>1</v>
      </c>
      <c r="AE2" s="29" t="s">
        <v>1</v>
      </c>
      <c r="AF2" s="29" t="s">
        <v>1</v>
      </c>
      <c r="AG2" s="29" t="s">
        <v>1</v>
      </c>
      <c r="AH2" s="29" t="s">
        <v>1</v>
      </c>
      <c r="AI2" s="29" t="s">
        <v>1</v>
      </c>
      <c r="AJ2" s="29" t="s">
        <v>1</v>
      </c>
      <c r="AK2" s="29" t="s">
        <v>1</v>
      </c>
      <c r="AL2" s="29" t="s">
        <v>1</v>
      </c>
      <c r="AM2" s="29" t="s">
        <v>1</v>
      </c>
      <c r="AN2" s="29" t="s">
        <v>1</v>
      </c>
      <c r="AO2" s="29" t="s">
        <v>1</v>
      </c>
      <c r="AP2" s="29" t="s">
        <v>1</v>
      </c>
      <c r="AQ2" s="29" t="s">
        <v>1</v>
      </c>
      <c r="AR2" s="29" t="s">
        <v>1</v>
      </c>
      <c r="AS2" s="29" t="s">
        <v>1</v>
      </c>
      <c r="AT2" s="29" t="s">
        <v>1</v>
      </c>
      <c r="AU2" s="29" t="s">
        <v>1</v>
      </c>
      <c r="AV2" s="29" t="s">
        <v>1</v>
      </c>
      <c r="AW2" s="29" t="s">
        <v>1</v>
      </c>
      <c r="AX2" s="29" t="s">
        <v>1</v>
      </c>
      <c r="AY2" s="29" t="s">
        <v>1</v>
      </c>
      <c r="AZ2" s="29" t="s">
        <v>1</v>
      </c>
      <c r="BA2" s="29" t="s">
        <v>1</v>
      </c>
      <c r="BB2" s="29" t="s">
        <v>1</v>
      </c>
      <c r="BC2" s="29" t="s">
        <v>1</v>
      </c>
      <c r="BD2" s="29" t="s">
        <v>1</v>
      </c>
      <c r="BE2" s="29" t="s">
        <v>1</v>
      </c>
      <c r="BF2" s="29" t="s">
        <v>1</v>
      </c>
      <c r="BG2" s="29" t="s">
        <v>1</v>
      </c>
      <c r="BH2" s="29" t="s">
        <v>1</v>
      </c>
      <c r="BI2" s="29" t="s">
        <v>1</v>
      </c>
      <c r="BK2" s="29" t="s">
        <v>26</v>
      </c>
      <c r="BL2" s="29" t="s">
        <v>26</v>
      </c>
      <c r="BM2" s="29" t="s">
        <v>26</v>
      </c>
      <c r="BN2" s="29" t="s">
        <v>26</v>
      </c>
      <c r="BO2" s="29" t="s">
        <v>26</v>
      </c>
      <c r="BP2" s="29" t="s">
        <v>26</v>
      </c>
      <c r="BQ2" s="29"/>
      <c r="BR2" s="29" t="s">
        <v>26</v>
      </c>
      <c r="BS2" s="29" t="s">
        <v>26</v>
      </c>
      <c r="BT2" s="29" t="s">
        <v>26</v>
      </c>
      <c r="BU2" s="29" t="s">
        <v>26</v>
      </c>
      <c r="BV2" s="29" t="s">
        <v>26</v>
      </c>
      <c r="BW2" s="29" t="s">
        <v>26</v>
      </c>
      <c r="BX2" s="29" t="s">
        <v>26</v>
      </c>
      <c r="BY2" s="29" t="s">
        <v>26</v>
      </c>
      <c r="BZ2" s="29" t="s">
        <v>26</v>
      </c>
      <c r="CA2" s="29" t="s">
        <v>26</v>
      </c>
      <c r="CB2" s="29" t="s">
        <v>26</v>
      </c>
      <c r="CC2" s="29" t="s">
        <v>26</v>
      </c>
      <c r="CD2" s="29" t="s">
        <v>26</v>
      </c>
      <c r="CE2" s="29" t="s">
        <v>26</v>
      </c>
      <c r="CF2" s="29" t="s">
        <v>26</v>
      </c>
      <c r="CG2" s="29" t="s">
        <v>26</v>
      </c>
      <c r="CH2" s="29" t="s">
        <v>26</v>
      </c>
      <c r="CI2" s="29" t="s">
        <v>26</v>
      </c>
      <c r="CJ2" s="29" t="s">
        <v>26</v>
      </c>
      <c r="CK2" s="29" t="s">
        <v>26</v>
      </c>
      <c r="CL2" s="29" t="s">
        <v>26</v>
      </c>
      <c r="CM2" s="29" t="s">
        <v>26</v>
      </c>
      <c r="CN2" s="29" t="s">
        <v>26</v>
      </c>
      <c r="CO2" s="29" t="s">
        <v>26</v>
      </c>
      <c r="CP2" s="29" t="s">
        <v>26</v>
      </c>
      <c r="CQ2" s="29" t="s">
        <v>26</v>
      </c>
      <c r="CR2" s="29" t="s">
        <v>26</v>
      </c>
      <c r="CS2" s="29" t="s">
        <v>26</v>
      </c>
      <c r="CT2" s="29" t="s">
        <v>26</v>
      </c>
      <c r="CU2" s="29" t="s">
        <v>26</v>
      </c>
      <c r="CV2" s="29" t="s">
        <v>26</v>
      </c>
      <c r="CW2" s="29" t="s">
        <v>26</v>
      </c>
      <c r="CX2" s="29" t="s">
        <v>26</v>
      </c>
      <c r="CY2" s="29" t="s">
        <v>26</v>
      </c>
      <c r="CZ2" s="29" t="s">
        <v>26</v>
      </c>
      <c r="DA2" s="29" t="s">
        <v>26</v>
      </c>
      <c r="DB2" s="29" t="s">
        <v>26</v>
      </c>
      <c r="DC2" s="29" t="s">
        <v>26</v>
      </c>
      <c r="DD2" s="29" t="s">
        <v>26</v>
      </c>
      <c r="DE2" s="29" t="s">
        <v>26</v>
      </c>
      <c r="DF2" s="29" t="s">
        <v>26</v>
      </c>
      <c r="DG2" s="29" t="s">
        <v>26</v>
      </c>
      <c r="DH2" s="29" t="s">
        <v>26</v>
      </c>
      <c r="DI2" s="29" t="s">
        <v>26</v>
      </c>
      <c r="DJ2" s="29" t="s">
        <v>26</v>
      </c>
      <c r="DK2" s="29" t="s">
        <v>26</v>
      </c>
      <c r="DL2" s="29" t="s">
        <v>26</v>
      </c>
      <c r="DM2" s="29" t="s">
        <v>26</v>
      </c>
    </row>
    <row r="3" spans="1:117" x14ac:dyDescent="0.25">
      <c r="F3" s="28" t="s">
        <v>30</v>
      </c>
      <c r="G3" s="83">
        <f>SUM(G9:G11)</f>
        <v>0</v>
      </c>
      <c r="H3" s="83">
        <f t="shared" ref="H3:L3" si="0">SUM(H9:H11)</f>
        <v>0</v>
      </c>
      <c r="I3" s="83">
        <f t="shared" si="0"/>
        <v>0</v>
      </c>
      <c r="J3" s="83">
        <f t="shared" si="0"/>
        <v>0</v>
      </c>
      <c r="K3" s="83">
        <f t="shared" si="0"/>
        <v>0</v>
      </c>
      <c r="L3" s="83">
        <f t="shared" si="0"/>
        <v>0</v>
      </c>
      <c r="M3" s="83"/>
      <c r="N3" s="83">
        <f t="shared" ref="N3:Y3" si="1">SUM(N9:N11)</f>
        <v>0</v>
      </c>
      <c r="O3" s="83">
        <f t="shared" si="1"/>
        <v>0</v>
      </c>
      <c r="P3" s="83">
        <f t="shared" si="1"/>
        <v>0</v>
      </c>
      <c r="Q3" s="83">
        <f t="shared" si="1"/>
        <v>0</v>
      </c>
      <c r="R3" s="83">
        <f t="shared" si="1"/>
        <v>0</v>
      </c>
      <c r="S3" s="83">
        <f t="shared" si="1"/>
        <v>0</v>
      </c>
      <c r="T3" s="83">
        <f t="shared" si="1"/>
        <v>0</v>
      </c>
      <c r="U3" s="83">
        <f>SUM(U9:U11)</f>
        <v>2103914</v>
      </c>
      <c r="V3" s="83">
        <f>SUM(V9:V11)</f>
        <v>4115298</v>
      </c>
      <c r="W3" s="83">
        <f t="shared" ref="W3:X3" si="2">SUM(W9:W11)</f>
        <v>2453</v>
      </c>
      <c r="X3" s="83">
        <f t="shared" si="2"/>
        <v>613</v>
      </c>
      <c r="Y3" s="83">
        <f t="shared" si="1"/>
        <v>647</v>
      </c>
      <c r="Z3" s="83">
        <f t="shared" ref="Z3:AK3" si="3">SUM(Z9:Z11)</f>
        <v>1871</v>
      </c>
      <c r="AA3" s="83">
        <f t="shared" si="3"/>
        <v>-138</v>
      </c>
      <c r="AB3" s="83">
        <f t="shared" si="3"/>
        <v>-1419</v>
      </c>
      <c r="AC3" s="83">
        <f t="shared" si="3"/>
        <v>-403</v>
      </c>
      <c r="AD3" s="83">
        <f t="shared" si="3"/>
        <v>-94</v>
      </c>
      <c r="AE3" s="83">
        <f t="shared" si="3"/>
        <v>-1354</v>
      </c>
      <c r="AF3" s="83">
        <f t="shared" si="3"/>
        <v>-353</v>
      </c>
      <c r="AG3" s="83">
        <f t="shared" si="3"/>
        <v>-107</v>
      </c>
      <c r="AH3" s="83">
        <f t="shared" si="3"/>
        <v>-297</v>
      </c>
      <c r="AI3" s="83">
        <f t="shared" si="3"/>
        <v>-123</v>
      </c>
      <c r="AJ3" s="83">
        <f t="shared" si="3"/>
        <v>-69</v>
      </c>
      <c r="AK3" s="83">
        <f t="shared" si="3"/>
        <v>-44</v>
      </c>
      <c r="AL3" s="83">
        <f t="shared" ref="AL3:AW3" si="4">SUM(AL9:AL11)</f>
        <v>-668</v>
      </c>
      <c r="AM3" s="83">
        <f t="shared" si="4"/>
        <v>-49</v>
      </c>
      <c r="AN3" s="83">
        <f t="shared" si="4"/>
        <v>-55</v>
      </c>
      <c r="AO3" s="83">
        <f t="shared" si="4"/>
        <v>-57</v>
      </c>
      <c r="AP3" s="83">
        <f t="shared" si="4"/>
        <v>-132</v>
      </c>
      <c r="AQ3" s="83">
        <f t="shared" si="4"/>
        <v>-83</v>
      </c>
      <c r="AR3" s="83">
        <f t="shared" si="4"/>
        <v>-28</v>
      </c>
      <c r="AS3" s="83">
        <f t="shared" si="4"/>
        <v>-51</v>
      </c>
      <c r="AT3" s="83">
        <f t="shared" si="4"/>
        <v>-37</v>
      </c>
      <c r="AU3" s="83">
        <f t="shared" si="4"/>
        <v>-50</v>
      </c>
      <c r="AV3" s="83">
        <f t="shared" si="4"/>
        <v>-34</v>
      </c>
      <c r="AW3" s="83">
        <f t="shared" si="4"/>
        <v>-1180</v>
      </c>
      <c r="AX3" s="83">
        <f t="shared" ref="AX3:BI3" si="5">SUM(AX9:AX11)</f>
        <v>-37</v>
      </c>
      <c r="AY3" s="83">
        <f t="shared" si="5"/>
        <v>-270</v>
      </c>
      <c r="AZ3" s="83">
        <f t="shared" si="5"/>
        <v>-81</v>
      </c>
      <c r="BA3" s="83">
        <f t="shared" si="5"/>
        <v>-87</v>
      </c>
      <c r="BB3" s="83">
        <f t="shared" si="5"/>
        <v>-80</v>
      </c>
      <c r="BC3" s="83">
        <f t="shared" si="5"/>
        <v>-84</v>
      </c>
      <c r="BD3" s="83">
        <f t="shared" si="5"/>
        <v>0</v>
      </c>
      <c r="BE3" s="83">
        <f t="shared" si="5"/>
        <v>0</v>
      </c>
      <c r="BF3" s="83">
        <f t="shared" si="5"/>
        <v>0</v>
      </c>
      <c r="BG3" s="83">
        <f t="shared" si="5"/>
        <v>0</v>
      </c>
      <c r="BH3" s="83">
        <f t="shared" si="5"/>
        <v>0</v>
      </c>
      <c r="BI3" s="83">
        <f t="shared" si="5"/>
        <v>0</v>
      </c>
      <c r="BK3" s="83">
        <f>SUM(BK9:BK11)</f>
        <v>0</v>
      </c>
      <c r="BL3" s="83">
        <f t="shared" ref="BL3:BP3" si="6">SUM(BL9:BL11)</f>
        <v>0</v>
      </c>
      <c r="BM3" s="83">
        <f t="shared" si="6"/>
        <v>0</v>
      </c>
      <c r="BN3" s="83">
        <f t="shared" si="6"/>
        <v>0</v>
      </c>
      <c r="BO3" s="83">
        <f t="shared" si="6"/>
        <v>0</v>
      </c>
      <c r="BP3" s="83">
        <f t="shared" si="6"/>
        <v>0</v>
      </c>
      <c r="BQ3" s="83"/>
      <c r="BR3" s="83">
        <f>SUM(BR9:BR11)</f>
        <v>0</v>
      </c>
      <c r="BS3" s="83">
        <f t="shared" ref="BS3:BT3" si="7">SUM(BS9:BS11)</f>
        <v>0</v>
      </c>
      <c r="BT3" s="83">
        <f t="shared" si="7"/>
        <v>0</v>
      </c>
      <c r="BU3" s="83">
        <f>SUM(BU9:BU11)</f>
        <v>0</v>
      </c>
      <c r="BV3" s="83">
        <f t="shared" ref="BV3:BX3" si="8">SUM(BV9:BV11)</f>
        <v>0</v>
      </c>
      <c r="BW3" s="83">
        <f t="shared" si="8"/>
        <v>0</v>
      </c>
      <c r="BX3" s="83">
        <f t="shared" si="8"/>
        <v>0</v>
      </c>
      <c r="BY3" s="83">
        <f>SUM(BY9:BY11)</f>
        <v>0</v>
      </c>
      <c r="BZ3" s="83">
        <f>SUM(BZ9:BZ11)</f>
        <v>0</v>
      </c>
      <c r="CA3" s="83">
        <f t="shared" ref="CA3:CC3" si="9">SUM(CA9:CA11)</f>
        <v>0</v>
      </c>
      <c r="CB3" s="83">
        <f t="shared" si="9"/>
        <v>0</v>
      </c>
      <c r="CC3" s="83">
        <f t="shared" si="9"/>
        <v>0</v>
      </c>
      <c r="CD3" s="83">
        <f t="shared" ref="CD3:CO3" si="10">SUM(CD9:CD11)</f>
        <v>1815</v>
      </c>
      <c r="CE3" s="83">
        <f t="shared" si="10"/>
        <v>-25</v>
      </c>
      <c r="CF3" s="83">
        <f t="shared" si="10"/>
        <v>-559</v>
      </c>
      <c r="CG3" s="83">
        <f t="shared" si="10"/>
        <v>179</v>
      </c>
      <c r="CH3" s="83">
        <f t="shared" si="10"/>
        <v>48</v>
      </c>
      <c r="CI3" s="83">
        <f t="shared" si="10"/>
        <v>33</v>
      </c>
      <c r="CJ3" s="83">
        <f t="shared" si="10"/>
        <v>16</v>
      </c>
      <c r="CK3" s="83">
        <f t="shared" si="10"/>
        <v>-2</v>
      </c>
      <c r="CL3" s="83">
        <f t="shared" si="10"/>
        <v>0</v>
      </c>
      <c r="CM3" s="83">
        <f t="shared" si="10"/>
        <v>-6</v>
      </c>
      <c r="CN3" s="83">
        <f t="shared" si="10"/>
        <v>-6</v>
      </c>
      <c r="CO3" s="83">
        <f t="shared" si="10"/>
        <v>0</v>
      </c>
      <c r="CP3" s="83">
        <f t="shared" ref="CP3:DA3" si="11">SUM(CP9:CP11)</f>
        <v>0</v>
      </c>
      <c r="CQ3" s="83">
        <f t="shared" si="11"/>
        <v>-4</v>
      </c>
      <c r="CR3" s="83">
        <f t="shared" si="11"/>
        <v>0</v>
      </c>
      <c r="CS3" s="83">
        <f t="shared" si="11"/>
        <v>0</v>
      </c>
      <c r="CT3" s="83">
        <f t="shared" si="11"/>
        <v>0</v>
      </c>
      <c r="CU3" s="83">
        <f t="shared" si="11"/>
        <v>0</v>
      </c>
      <c r="CV3" s="83">
        <f t="shared" si="11"/>
        <v>0</v>
      </c>
      <c r="CW3" s="83">
        <f t="shared" si="11"/>
        <v>0</v>
      </c>
      <c r="CX3" s="83">
        <f t="shared" si="11"/>
        <v>0</v>
      </c>
      <c r="CY3" s="83">
        <f t="shared" si="11"/>
        <v>0</v>
      </c>
      <c r="CZ3" s="83">
        <f t="shared" si="11"/>
        <v>0</v>
      </c>
      <c r="DA3" s="83">
        <f t="shared" si="11"/>
        <v>0</v>
      </c>
      <c r="DB3" s="83">
        <f t="shared" ref="DB3:DM3" si="12">SUM(DB9:DB11)</f>
        <v>0</v>
      </c>
      <c r="DC3" s="83">
        <f t="shared" si="12"/>
        <v>0</v>
      </c>
      <c r="DD3" s="83">
        <f t="shared" si="12"/>
        <v>0</v>
      </c>
      <c r="DE3" s="83">
        <f t="shared" si="12"/>
        <v>0</v>
      </c>
      <c r="DF3" s="83">
        <f t="shared" si="12"/>
        <v>0</v>
      </c>
      <c r="DG3" s="83">
        <f t="shared" si="12"/>
        <v>0</v>
      </c>
      <c r="DH3" s="83">
        <f t="shared" si="12"/>
        <v>0</v>
      </c>
      <c r="DI3" s="83">
        <f t="shared" si="12"/>
        <v>0</v>
      </c>
      <c r="DJ3" s="83">
        <f t="shared" si="12"/>
        <v>0</v>
      </c>
      <c r="DK3" s="83">
        <f t="shared" si="12"/>
        <v>0</v>
      </c>
      <c r="DL3" s="83">
        <f t="shared" si="12"/>
        <v>0</v>
      </c>
      <c r="DM3" s="83">
        <f t="shared" si="12"/>
        <v>0</v>
      </c>
    </row>
    <row r="4" spans="1:117" s="20" customFormat="1" x14ac:dyDescent="0.25">
      <c r="F4" s="28" t="s">
        <v>31</v>
      </c>
      <c r="G4" s="83">
        <f>SUM(G12:G13)</f>
        <v>0</v>
      </c>
      <c r="H4" s="83">
        <f t="shared" ref="H4:L4" si="13">SUM(H12:H13)</f>
        <v>0</v>
      </c>
      <c r="I4" s="83">
        <f t="shared" si="13"/>
        <v>0</v>
      </c>
      <c r="J4" s="83">
        <f t="shared" si="13"/>
        <v>0</v>
      </c>
      <c r="K4" s="83">
        <f t="shared" si="13"/>
        <v>0</v>
      </c>
      <c r="L4" s="83">
        <f t="shared" si="13"/>
        <v>0</v>
      </c>
      <c r="M4" s="83"/>
      <c r="N4" s="83">
        <f t="shared" ref="N4:Y4" si="14">SUM(N12:N13)</f>
        <v>0</v>
      </c>
      <c r="O4" s="83">
        <f t="shared" si="14"/>
        <v>0</v>
      </c>
      <c r="P4" s="83">
        <f t="shared" si="14"/>
        <v>0</v>
      </c>
      <c r="Q4" s="83">
        <f t="shared" si="14"/>
        <v>0</v>
      </c>
      <c r="R4" s="83">
        <f t="shared" si="14"/>
        <v>0</v>
      </c>
      <c r="S4" s="83">
        <f t="shared" si="14"/>
        <v>0</v>
      </c>
      <c r="T4" s="83">
        <f t="shared" si="14"/>
        <v>0</v>
      </c>
      <c r="U4" s="83">
        <f>SUM(U12:U13)</f>
        <v>1002606</v>
      </c>
      <c r="V4" s="83">
        <f>SUM(V12:V13)</f>
        <v>1941366</v>
      </c>
      <c r="W4" s="83">
        <f t="shared" ref="W4:X4" si="15">SUM(W12:W13)</f>
        <v>2265</v>
      </c>
      <c r="X4" s="83">
        <f t="shared" si="15"/>
        <v>1072</v>
      </c>
      <c r="Y4" s="83">
        <f t="shared" si="14"/>
        <v>453</v>
      </c>
      <c r="Z4" s="83">
        <f t="shared" ref="Z4:AK4" si="16">SUM(Z12:Z13)</f>
        <v>-198</v>
      </c>
      <c r="AA4" s="83">
        <f t="shared" si="16"/>
        <v>331</v>
      </c>
      <c r="AB4" s="83">
        <f t="shared" si="16"/>
        <v>-605</v>
      </c>
      <c r="AC4" s="83">
        <f t="shared" si="16"/>
        <v>-312</v>
      </c>
      <c r="AD4" s="83">
        <f t="shared" si="16"/>
        <v>-232</v>
      </c>
      <c r="AE4" s="83">
        <f t="shared" si="16"/>
        <v>-563</v>
      </c>
      <c r="AF4" s="83">
        <f t="shared" si="16"/>
        <v>-237</v>
      </c>
      <c r="AG4" s="83">
        <f t="shared" si="16"/>
        <v>-161</v>
      </c>
      <c r="AH4" s="83">
        <f t="shared" si="16"/>
        <v>-105</v>
      </c>
      <c r="AI4" s="83">
        <f t="shared" si="16"/>
        <v>-186</v>
      </c>
      <c r="AJ4" s="83">
        <f t="shared" si="16"/>
        <v>-108</v>
      </c>
      <c r="AK4" s="83">
        <f t="shared" si="16"/>
        <v>-140</v>
      </c>
      <c r="AL4" s="83">
        <f t="shared" ref="AL4:AW4" si="17">SUM(AL12:AL13)</f>
        <v>-128</v>
      </c>
      <c r="AM4" s="83">
        <f t="shared" si="17"/>
        <v>-121</v>
      </c>
      <c r="AN4" s="83">
        <f t="shared" si="17"/>
        <v>-84</v>
      </c>
      <c r="AO4" s="83">
        <f t="shared" si="17"/>
        <v>-110</v>
      </c>
      <c r="AP4" s="83">
        <f t="shared" si="17"/>
        <v>-82</v>
      </c>
      <c r="AQ4" s="83">
        <f t="shared" si="17"/>
        <v>-107</v>
      </c>
      <c r="AR4" s="83">
        <f t="shared" si="17"/>
        <v>-116</v>
      </c>
      <c r="AS4" s="83">
        <f t="shared" si="17"/>
        <v>-64</v>
      </c>
      <c r="AT4" s="83">
        <f t="shared" si="17"/>
        <v>-81</v>
      </c>
      <c r="AU4" s="83">
        <f t="shared" si="17"/>
        <v>-47</v>
      </c>
      <c r="AV4" s="83">
        <f t="shared" si="17"/>
        <v>-81</v>
      </c>
      <c r="AW4" s="83">
        <f t="shared" si="17"/>
        <v>-118</v>
      </c>
      <c r="AX4" s="83">
        <f t="shared" ref="AX4:BI4" si="18">SUM(AX12:AX13)</f>
        <v>-69</v>
      </c>
      <c r="AY4" s="83">
        <f t="shared" si="18"/>
        <v>-27</v>
      </c>
      <c r="AZ4" s="83">
        <f t="shared" si="18"/>
        <v>-25</v>
      </c>
      <c r="BA4" s="83">
        <f t="shared" si="18"/>
        <v>-102</v>
      </c>
      <c r="BB4" s="83">
        <f t="shared" si="18"/>
        <v>-88</v>
      </c>
      <c r="BC4" s="83">
        <f t="shared" si="18"/>
        <v>-15</v>
      </c>
      <c r="BD4" s="83">
        <f t="shared" si="18"/>
        <v>0</v>
      </c>
      <c r="BE4" s="83">
        <f t="shared" si="18"/>
        <v>0</v>
      </c>
      <c r="BF4" s="83">
        <f t="shared" si="18"/>
        <v>0</v>
      </c>
      <c r="BG4" s="83">
        <f t="shared" si="18"/>
        <v>0</v>
      </c>
      <c r="BH4" s="83">
        <f t="shared" si="18"/>
        <v>0</v>
      </c>
      <c r="BI4" s="83">
        <f t="shared" si="18"/>
        <v>0</v>
      </c>
      <c r="BK4" s="83">
        <f>SUM(BK12:BK13)</f>
        <v>0</v>
      </c>
      <c r="BL4" s="83">
        <f t="shared" ref="BL4:BP4" si="19">SUM(BL12:BL13)</f>
        <v>0</v>
      </c>
      <c r="BM4" s="83">
        <f t="shared" si="19"/>
        <v>0</v>
      </c>
      <c r="BN4" s="83">
        <f t="shared" si="19"/>
        <v>0</v>
      </c>
      <c r="BO4" s="83">
        <f t="shared" si="19"/>
        <v>0</v>
      </c>
      <c r="BP4" s="83">
        <f t="shared" si="19"/>
        <v>0</v>
      </c>
      <c r="BQ4" s="83"/>
      <c r="BR4" s="83">
        <f t="shared" ref="BR4:BT4" si="20">SUM(BR12:BR13)</f>
        <v>0</v>
      </c>
      <c r="BS4" s="83">
        <f t="shared" si="20"/>
        <v>0</v>
      </c>
      <c r="BT4" s="83">
        <f t="shared" si="20"/>
        <v>0</v>
      </c>
      <c r="BU4" s="83">
        <f>SUM(BU12:BU13)</f>
        <v>0</v>
      </c>
      <c r="BV4" s="83">
        <f t="shared" ref="BV4:BX4" si="21">SUM(BV12:BV13)</f>
        <v>0</v>
      </c>
      <c r="BW4" s="83">
        <f t="shared" si="21"/>
        <v>0</v>
      </c>
      <c r="BX4" s="83">
        <f t="shared" si="21"/>
        <v>0</v>
      </c>
      <c r="BY4" s="83">
        <f>SUM(BY12:BY13)</f>
        <v>0</v>
      </c>
      <c r="BZ4" s="83">
        <f>SUM(BZ12:BZ13)</f>
        <v>0</v>
      </c>
      <c r="CA4" s="83">
        <f t="shared" ref="CA4:CC4" si="22">SUM(CA12:CA13)</f>
        <v>0</v>
      </c>
      <c r="CB4" s="83">
        <f t="shared" si="22"/>
        <v>0</v>
      </c>
      <c r="CC4" s="83">
        <f t="shared" si="22"/>
        <v>0</v>
      </c>
      <c r="CD4" s="83">
        <f t="shared" ref="CD4:CO4" si="23">SUM(CD12:CD13)</f>
        <v>233</v>
      </c>
      <c r="CE4" s="83">
        <f t="shared" si="23"/>
        <v>380</v>
      </c>
      <c r="CF4" s="83">
        <f t="shared" si="23"/>
        <v>207</v>
      </c>
      <c r="CG4" s="83">
        <f t="shared" si="23"/>
        <v>114</v>
      </c>
      <c r="CH4" s="83">
        <f t="shared" si="23"/>
        <v>27</v>
      </c>
      <c r="CI4" s="83">
        <f t="shared" si="23"/>
        <v>17</v>
      </c>
      <c r="CJ4" s="83">
        <f t="shared" si="23"/>
        <v>41</v>
      </c>
      <c r="CK4" s="83">
        <f t="shared" si="23"/>
        <v>0</v>
      </c>
      <c r="CL4" s="83">
        <f t="shared" si="23"/>
        <v>0</v>
      </c>
      <c r="CM4" s="83">
        <f t="shared" si="23"/>
        <v>-2</v>
      </c>
      <c r="CN4" s="83">
        <f t="shared" si="23"/>
        <v>0</v>
      </c>
      <c r="CO4" s="83">
        <f t="shared" si="23"/>
        <v>0</v>
      </c>
      <c r="CP4" s="83">
        <f t="shared" ref="CP4:DA4" si="24">SUM(CP12:CP13)</f>
        <v>-4</v>
      </c>
      <c r="CQ4" s="83">
        <f t="shared" si="24"/>
        <v>0</v>
      </c>
      <c r="CR4" s="83">
        <f t="shared" si="24"/>
        <v>0</v>
      </c>
      <c r="CS4" s="83">
        <f t="shared" si="24"/>
        <v>0</v>
      </c>
      <c r="CT4" s="83">
        <f t="shared" si="24"/>
        <v>0</v>
      </c>
      <c r="CU4" s="83">
        <f t="shared" si="24"/>
        <v>0</v>
      </c>
      <c r="CV4" s="83">
        <f t="shared" si="24"/>
        <v>0</v>
      </c>
      <c r="CW4" s="83">
        <f t="shared" si="24"/>
        <v>0</v>
      </c>
      <c r="CX4" s="83">
        <f t="shared" si="24"/>
        <v>0</v>
      </c>
      <c r="CY4" s="83">
        <f t="shared" si="24"/>
        <v>0</v>
      </c>
      <c r="CZ4" s="83">
        <f t="shared" si="24"/>
        <v>0</v>
      </c>
      <c r="DA4" s="83">
        <f t="shared" si="24"/>
        <v>0</v>
      </c>
      <c r="DB4" s="83">
        <f t="shared" ref="DB4:DM4" si="25">SUM(DB12:DB13)</f>
        <v>0</v>
      </c>
      <c r="DC4" s="83">
        <f t="shared" si="25"/>
        <v>0</v>
      </c>
      <c r="DD4" s="83">
        <f t="shared" si="25"/>
        <v>0</v>
      </c>
      <c r="DE4" s="83">
        <f t="shared" si="25"/>
        <v>0</v>
      </c>
      <c r="DF4" s="83">
        <f t="shared" si="25"/>
        <v>0</v>
      </c>
      <c r="DG4" s="83">
        <f t="shared" si="25"/>
        <v>0</v>
      </c>
      <c r="DH4" s="83">
        <f t="shared" si="25"/>
        <v>0</v>
      </c>
      <c r="DI4" s="83">
        <f t="shared" si="25"/>
        <v>0</v>
      </c>
      <c r="DJ4" s="83">
        <f t="shared" si="25"/>
        <v>0</v>
      </c>
      <c r="DK4" s="83">
        <f t="shared" si="25"/>
        <v>0</v>
      </c>
      <c r="DL4" s="83">
        <f t="shared" si="25"/>
        <v>0</v>
      </c>
      <c r="DM4" s="83">
        <f t="shared" si="25"/>
        <v>0</v>
      </c>
    </row>
    <row r="5" spans="1:117" s="20" customFormat="1" ht="15.75" thickBot="1" x14ac:dyDescent="0.3"/>
    <row r="6" spans="1:117" ht="15.75" thickBot="1" x14ac:dyDescent="0.3">
      <c r="E6" s="62">
        <v>43831</v>
      </c>
      <c r="G6" s="250" t="s">
        <v>1</v>
      </c>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2"/>
      <c r="BK6" s="256" t="s">
        <v>26</v>
      </c>
      <c r="BL6" s="257"/>
      <c r="BM6" s="257"/>
      <c r="BN6" s="257"/>
      <c r="BO6" s="257"/>
      <c r="BP6" s="257"/>
      <c r="BQ6" s="257"/>
      <c r="BR6" s="257"/>
      <c r="BS6" s="257"/>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7"/>
      <c r="DB6" s="257"/>
      <c r="DC6" s="257"/>
      <c r="DD6" s="257"/>
      <c r="DE6" s="257"/>
      <c r="DF6" s="257"/>
      <c r="DG6" s="257"/>
      <c r="DH6" s="257"/>
      <c r="DI6" s="257"/>
      <c r="DJ6" s="257"/>
      <c r="DK6" s="257"/>
      <c r="DL6" s="257"/>
      <c r="DM6" s="258"/>
    </row>
    <row r="7" spans="1:117" ht="18.75" thickBot="1" x14ac:dyDescent="0.3">
      <c r="A7" s="241"/>
      <c r="B7" s="242"/>
      <c r="C7" s="243"/>
      <c r="G7" s="244" t="s">
        <v>18</v>
      </c>
      <c r="H7" s="245"/>
      <c r="I7" s="245"/>
      <c r="J7" s="245"/>
      <c r="K7" s="245"/>
      <c r="L7" s="246"/>
      <c r="M7" s="104"/>
      <c r="N7" s="253" t="s">
        <v>20</v>
      </c>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4"/>
      <c r="BA7" s="254"/>
      <c r="BB7" s="254"/>
      <c r="BC7" s="254"/>
      <c r="BD7" s="254"/>
      <c r="BE7" s="254"/>
      <c r="BF7" s="254"/>
      <c r="BG7" s="254"/>
      <c r="BH7" s="254"/>
      <c r="BI7" s="255"/>
      <c r="BK7" s="247" t="s">
        <v>18</v>
      </c>
      <c r="BL7" s="248"/>
      <c r="BM7" s="248"/>
      <c r="BN7" s="248"/>
      <c r="BO7" s="248"/>
      <c r="BP7" s="249"/>
      <c r="BQ7" s="104"/>
      <c r="BR7" s="259" t="s">
        <v>19</v>
      </c>
      <c r="BS7" s="260"/>
      <c r="BT7" s="260"/>
      <c r="BU7" s="260"/>
      <c r="BV7" s="260"/>
      <c r="BW7" s="260"/>
      <c r="BX7" s="260"/>
      <c r="BY7" s="260"/>
      <c r="BZ7" s="260"/>
      <c r="CA7" s="260"/>
      <c r="CB7" s="260"/>
      <c r="CC7" s="260"/>
      <c r="CD7" s="260"/>
      <c r="CE7" s="260"/>
      <c r="CF7" s="260"/>
      <c r="CG7" s="260"/>
      <c r="CH7" s="260"/>
      <c r="CI7" s="260"/>
      <c r="CJ7" s="260"/>
      <c r="CK7" s="260"/>
      <c r="CL7" s="260"/>
      <c r="CM7" s="260"/>
      <c r="CN7" s="260"/>
      <c r="CO7" s="260"/>
      <c r="CP7" s="260"/>
      <c r="CQ7" s="260"/>
      <c r="CR7" s="260"/>
      <c r="CS7" s="260"/>
      <c r="CT7" s="260"/>
      <c r="CU7" s="260"/>
      <c r="CV7" s="260"/>
      <c r="CW7" s="260"/>
      <c r="CX7" s="260"/>
      <c r="CY7" s="260"/>
      <c r="CZ7" s="260"/>
      <c r="DA7" s="260"/>
      <c r="DB7" s="260"/>
      <c r="DC7" s="260"/>
      <c r="DD7" s="260"/>
      <c r="DE7" s="260"/>
      <c r="DF7" s="260"/>
      <c r="DG7" s="260"/>
      <c r="DH7" s="260"/>
      <c r="DI7" s="260"/>
      <c r="DJ7" s="260"/>
      <c r="DK7" s="260"/>
      <c r="DL7" s="260"/>
      <c r="DM7" s="261"/>
    </row>
    <row r="8" spans="1:117" ht="39" thickBot="1" x14ac:dyDescent="0.3">
      <c r="A8" s="24" t="s">
        <v>4</v>
      </c>
      <c r="B8" s="11" t="s">
        <v>10</v>
      </c>
      <c r="C8" s="10" t="s">
        <v>3</v>
      </c>
      <c r="G8" s="7" t="str">
        <f>TEXT(DATE(YEAR($E6),MONTH($E6)+COLUMNS($G8:G8)-1,DAY($E6)),"YYYYMM")</f>
        <v>202001</v>
      </c>
      <c r="H8" s="8" t="str">
        <f>TEXT(DATE(YEAR($E6),MONTH($E6)+COLUMNS($G8:H8)-1,DAY($E6)),"YYYYMM")</f>
        <v>202002</v>
      </c>
      <c r="I8" s="8" t="str">
        <f>TEXT(DATE(YEAR($E6),MONTH($E6)+COLUMNS($G8:I8)-1,DAY($E6)),"YYYYMM")</f>
        <v>202003</v>
      </c>
      <c r="J8" s="8" t="str">
        <f>TEXT(DATE(YEAR($E6),MONTH($E6)+COLUMNS($G8:J8)-1,DAY($E6)),"YYYYMM")</f>
        <v>202004</v>
      </c>
      <c r="K8" s="8" t="str">
        <f>TEXT(DATE(YEAR($E6),MONTH($E6)+COLUMNS($G8:K8)-1,DAY($E6)),"YYYYMM")</f>
        <v>202005</v>
      </c>
      <c r="L8" s="9" t="str">
        <f>TEXT(DATE(YEAR($E6),MONTH($E6)+COLUMNS($G8:L8)-1,DAY($E6)),"YYYYMM")</f>
        <v>202006</v>
      </c>
      <c r="M8" s="104"/>
      <c r="N8" s="13" t="str">
        <f>TEXT(DATE(YEAR($E6),MONTH($E6)+COLUMNS($N8:N8)-1,DAY($E6)),"YYYYMM")</f>
        <v>202001</v>
      </c>
      <c r="O8" s="14" t="str">
        <f>TEXT(DATE(YEAR($E6),MONTH($E6)+COLUMNS($N8:O8)-1,DAY($E6)),"YYYYMM")</f>
        <v>202002</v>
      </c>
      <c r="P8" s="14" t="str">
        <f>TEXT(DATE(YEAR($E6),MONTH($E6)+COLUMNS($N8:P8)-1,DAY($E6)),"YYYYMM")</f>
        <v>202003</v>
      </c>
      <c r="Q8" s="14" t="str">
        <f>TEXT(DATE(YEAR($E6),MONTH($E6)+COLUMNS($N8:Q8)-1,DAY($E6)),"YYYYMM")</f>
        <v>202004</v>
      </c>
      <c r="R8" s="14" t="str">
        <f>TEXT(DATE(YEAR($E6),MONTH($E6)+COLUMNS($N8:R8)-1,DAY($E6)),"YYYYMM")</f>
        <v>202005</v>
      </c>
      <c r="S8" s="14" t="str">
        <f>TEXT(DATE(YEAR($E6),MONTH($E6)+COLUMNS($N8:S8)-1,DAY($E6)),"YYYYMM")</f>
        <v>202006</v>
      </c>
      <c r="T8" s="14" t="str">
        <f>TEXT(DATE(YEAR($E6),MONTH($E6)+COLUMNS($N8:T8)-1,DAY($E6)),"YYYYMM")</f>
        <v>202007</v>
      </c>
      <c r="U8" s="14" t="str">
        <f>TEXT(DATE(YEAR($E6),MONTH($E6)+COLUMNS($N8:U8)-1,DAY($E6)),"YYYYMM")</f>
        <v>202008</v>
      </c>
      <c r="V8" s="14" t="str">
        <f>TEXT(DATE(YEAR($E6),MONTH($E6)+COLUMNS($N8:V8)-1,DAY($E6)),"YYYYMM")</f>
        <v>202009</v>
      </c>
      <c r="W8" s="14" t="str">
        <f>TEXT(DATE(YEAR($E6),MONTH($E6)+COLUMNS($N8:W8)-1,DAY($E6)),"YYYYMM")</f>
        <v>202010</v>
      </c>
      <c r="X8" s="14" t="str">
        <f>TEXT(DATE(YEAR($E6),MONTH($E6)+COLUMNS($N8:X8)-1,DAY($E6)),"YYYYMM")</f>
        <v>202011</v>
      </c>
      <c r="Y8" s="14" t="str">
        <f>TEXT(DATE(YEAR($E6),MONTH($E6)+COLUMNS($N8:Y8)-1,DAY($E6)),"YYYYMM")</f>
        <v>202012</v>
      </c>
      <c r="Z8" s="14" t="str">
        <f>TEXT(DATE(YEAR($E6),MONTH($E6)+COLUMNS($N8:Z8)-1,DAY($E6)),"YYYYMM")</f>
        <v>202101</v>
      </c>
      <c r="AA8" s="14" t="str">
        <f>TEXT(DATE(YEAR($E6),MONTH($E6)+COLUMNS($N8:AA8)-1,DAY($E6)),"YYYYMM")</f>
        <v>202102</v>
      </c>
      <c r="AB8" s="14" t="str">
        <f>TEXT(DATE(YEAR($E6),MONTH($E6)+COLUMNS($N8:AB8)-1,DAY($E6)),"YYYYMM")</f>
        <v>202103</v>
      </c>
      <c r="AC8" s="14" t="str">
        <f>TEXT(DATE(YEAR($E6),MONTH($E6)+COLUMNS($N8:AC8)-1,DAY($E6)),"YYYYMM")</f>
        <v>202104</v>
      </c>
      <c r="AD8" s="14" t="str">
        <f>TEXT(DATE(YEAR($E6),MONTH($E6)+COLUMNS($N8:AD8)-1,DAY($E6)),"YYYYMM")</f>
        <v>202105</v>
      </c>
      <c r="AE8" s="14" t="str">
        <f>TEXT(DATE(YEAR($E6),MONTH($E6)+COLUMNS($N8:AE8)-1,DAY($E6)),"YYYYMM")</f>
        <v>202106</v>
      </c>
      <c r="AF8" s="14" t="str">
        <f>TEXT(DATE(YEAR($E6),MONTH($E6)+COLUMNS($N8:AF8)-1,DAY($E6)),"YYYYMM")</f>
        <v>202107</v>
      </c>
      <c r="AG8" s="14" t="str">
        <f>TEXT(DATE(YEAR($E6),MONTH($E6)+COLUMNS($N8:AG8)-1,DAY($E6)),"YYYYMM")</f>
        <v>202108</v>
      </c>
      <c r="AH8" s="14" t="str">
        <f>TEXT(DATE(YEAR($E6),MONTH($E6)+COLUMNS($N8:AH8)-1,DAY($E6)),"YYYYMM")</f>
        <v>202109</v>
      </c>
      <c r="AI8" s="14" t="str">
        <f>TEXT(DATE(YEAR($E6),MONTH($E6)+COLUMNS($N8:AI8)-1,DAY($E6)),"YYYYMM")</f>
        <v>202110</v>
      </c>
      <c r="AJ8" s="14" t="str">
        <f>TEXT(DATE(YEAR($E6),MONTH($E6)+COLUMNS($N8:AJ8)-1,DAY($E6)),"YYYYMM")</f>
        <v>202111</v>
      </c>
      <c r="AK8" s="206" t="str">
        <f>TEXT(DATE(YEAR($E6),MONTH($E6)+COLUMNS($N8:AK8)-1,DAY($E6)),"YYYYMM")</f>
        <v>202112</v>
      </c>
      <c r="AL8" s="14" t="str">
        <f>TEXT(DATE(YEAR($E6),MONTH($E6)+COLUMNS($N8:AL8)-1,DAY($E6)),"YYYYMM")</f>
        <v>202201</v>
      </c>
      <c r="AM8" s="14" t="str">
        <f>TEXT(DATE(YEAR($E6),MONTH($E6)+COLUMNS($N8:AM8)-1,DAY($E6)),"YYYYMM")</f>
        <v>202202</v>
      </c>
      <c r="AN8" s="14" t="str">
        <f>TEXT(DATE(YEAR($E6),MONTH($E6)+COLUMNS($N8:AN8)-1,DAY($E6)),"YYYYMM")</f>
        <v>202203</v>
      </c>
      <c r="AO8" s="14" t="str">
        <f>TEXT(DATE(YEAR($E6),MONTH($E6)+COLUMNS($N8:AO8)-1,DAY($E6)),"YYYYMM")</f>
        <v>202204</v>
      </c>
      <c r="AP8" s="14" t="str">
        <f>TEXT(DATE(YEAR($E6),MONTH($E6)+COLUMNS($N8:AP8)-1,DAY($E6)),"YYYYMM")</f>
        <v>202205</v>
      </c>
      <c r="AQ8" s="14" t="str">
        <f>TEXT(DATE(YEAR($E6),MONTH($E6)+COLUMNS($N8:AQ8)-1,DAY($E6)),"YYYYMM")</f>
        <v>202206</v>
      </c>
      <c r="AR8" s="14" t="str">
        <f>TEXT(DATE(YEAR($E6),MONTH($E6)+COLUMNS($N8:AR8)-1,DAY($E6)),"YYYYMM")</f>
        <v>202207</v>
      </c>
      <c r="AS8" s="14" t="str">
        <f>TEXT(DATE(YEAR($E6),MONTH($E6)+COLUMNS($N8:AS8)-1,DAY($E6)),"YYYYMM")</f>
        <v>202208</v>
      </c>
      <c r="AT8" s="14" t="str">
        <f>TEXT(DATE(YEAR($E6),MONTH($E6)+COLUMNS($N8:AT8)-1,DAY($E6)),"YYYYMM")</f>
        <v>202209</v>
      </c>
      <c r="AU8" s="14" t="str">
        <f>TEXT(DATE(YEAR($E6),MONTH($E6)+COLUMNS($N8:AU8)-1,DAY($E6)),"YYYYMM")</f>
        <v>202210</v>
      </c>
      <c r="AV8" s="14" t="str">
        <f>TEXT(DATE(YEAR($E6),MONTH($E6)+COLUMNS($N8:AV8)-1,DAY($E6)),"YYYYMM")</f>
        <v>202211</v>
      </c>
      <c r="AW8" s="14" t="str">
        <f>TEXT(DATE(YEAR($E6),MONTH($E6)+COLUMNS($N8:AW8)-1,DAY($E6)),"YYYYMM")</f>
        <v>202212</v>
      </c>
      <c r="AX8" s="138" t="str">
        <f>TEXT(DATE(YEAR($E6),MONTH($E6)+COLUMNS($N8:AX8)-1,DAY($E6)),"YYYYMM")</f>
        <v>202301</v>
      </c>
      <c r="AY8" s="14" t="str">
        <f>TEXT(DATE(YEAR($E6),MONTH($E6)+COLUMNS($N8:AY8)-1,DAY($E6)),"YYYYMM")</f>
        <v>202302</v>
      </c>
      <c r="AZ8" s="14" t="str">
        <f>TEXT(DATE(YEAR($E6),MONTH($E6)+COLUMNS($N8:AZ8)-1,DAY($E6)),"YYYYMM")</f>
        <v>202303</v>
      </c>
      <c r="BA8" s="14" t="str">
        <f>TEXT(DATE(YEAR($E6),MONTH($E6)+COLUMNS($N8:BA8)-1,DAY($E6)),"YYYYMM")</f>
        <v>202304</v>
      </c>
      <c r="BB8" s="14" t="str">
        <f>TEXT(DATE(YEAR($E6),MONTH($E6)+COLUMNS($N8:BB8)-1,DAY($E6)),"YYYYMM")</f>
        <v>202305</v>
      </c>
      <c r="BC8" s="14" t="str">
        <f>TEXT(DATE(YEAR($E6),MONTH($E6)+COLUMNS($N8:BC8)-1,DAY($E6)),"YYYYMM")</f>
        <v>202306</v>
      </c>
      <c r="BD8" s="14" t="str">
        <f>TEXT(DATE(YEAR($E6),MONTH($E6)+COLUMNS($N8:BD8)-1,DAY($E6)),"YYYYMM")</f>
        <v>202307</v>
      </c>
      <c r="BE8" s="14" t="str">
        <f>TEXT(DATE(YEAR($E6),MONTH($E6)+COLUMNS($N8:BE8)-1,DAY($E6)),"YYYYMM")</f>
        <v>202308</v>
      </c>
      <c r="BF8" s="14" t="str">
        <f>TEXT(DATE(YEAR($E6),MONTH($E6)+COLUMNS($N8:BF8)-1,DAY($E6)),"YYYYMM")</f>
        <v>202309</v>
      </c>
      <c r="BG8" s="14" t="str">
        <f>TEXT(DATE(YEAR($E6),MONTH($E6)+COLUMNS($N8:BG8)-1,DAY($E6)),"YYYYMM")</f>
        <v>202310</v>
      </c>
      <c r="BH8" s="14" t="str">
        <f>TEXT(DATE(YEAR($E6),MONTH($E6)+COLUMNS($N8:BH8)-1,DAY($E6)),"YYYYMM")</f>
        <v>202311</v>
      </c>
      <c r="BI8" s="207" t="str">
        <f>TEXT(DATE(YEAR($E6),MONTH($E6)+COLUMNS($N8:BI8)-1,DAY($E6)),"YYYYMM")</f>
        <v>202312</v>
      </c>
      <c r="BK8" s="7" t="str">
        <f>TEXT(DATE(YEAR($E6),MONTH($E6)+COLUMNS($G8:G8)-1,DAY($E6)),"YYYYMM")</f>
        <v>202001</v>
      </c>
      <c r="BL8" s="8" t="str">
        <f>TEXT(DATE(YEAR($E6),MONTH($E6)+COLUMNS($G8:H8)-1,DAY($E6)),"YYYYMM")</f>
        <v>202002</v>
      </c>
      <c r="BM8" s="8" t="str">
        <f>TEXT(DATE(YEAR($E6),MONTH($E6)+COLUMNS($G8:I8)-1,DAY($E6)),"YYYYMM")</f>
        <v>202003</v>
      </c>
      <c r="BN8" s="8" t="str">
        <f>TEXT(DATE(YEAR($E6),MONTH($E6)+COLUMNS($G8:J8)-1,DAY($E6)),"YYYYMM")</f>
        <v>202004</v>
      </c>
      <c r="BO8" s="8" t="str">
        <f>TEXT(DATE(YEAR($E6),MONTH($E6)+COLUMNS($G8:K8)-1,DAY($E6)),"YYYYMM")</f>
        <v>202005</v>
      </c>
      <c r="BP8" s="9" t="str">
        <f>TEXT(DATE(YEAR($E6),MONTH($E6)+COLUMNS($G8:L8)-1,DAY($E6)),"YYYYMM")</f>
        <v>202006</v>
      </c>
      <c r="BQ8" s="104"/>
      <c r="BR8" s="7" t="str">
        <f>TEXT(DATE(YEAR($E6),MONTH($E6)+COLUMNS($N8:N8)-1,DAY($E6)),"YYYYMM")</f>
        <v>202001</v>
      </c>
      <c r="BS8" s="8" t="str">
        <f>TEXT(DATE(YEAR($E6),MONTH($E6)+COLUMNS($N8:O8)-1,DAY($E6)),"YYYYMM")</f>
        <v>202002</v>
      </c>
      <c r="BT8" s="8" t="str">
        <f>TEXT(DATE(YEAR($E6),MONTH($E6)+COLUMNS($N8:P8)-1,DAY($E6)),"YYYYMM")</f>
        <v>202003</v>
      </c>
      <c r="BU8" s="8" t="str">
        <f>TEXT(DATE(YEAR($E6),MONTH($E6)+COLUMNS($N8:Q8)-1,DAY($E6)),"YYYYMM")</f>
        <v>202004</v>
      </c>
      <c r="BV8" s="8" t="str">
        <f>TEXT(DATE(YEAR($E6),MONTH($E6)+COLUMNS($N8:R8)-1,DAY($E6)),"YYYYMM")</f>
        <v>202005</v>
      </c>
      <c r="BW8" s="8" t="str">
        <f>TEXT(DATE(YEAR($E6),MONTH($E6)+COLUMNS($N8:S8)-1,DAY($E6)),"YYYYMM")</f>
        <v>202006</v>
      </c>
      <c r="BX8" s="8" t="str">
        <f>TEXT(DATE(YEAR($E6),MONTH($E6)+COLUMNS($N8:T8)-1,DAY($E6)),"YYYYMM")</f>
        <v>202007</v>
      </c>
      <c r="BY8" s="8" t="str">
        <f>TEXT(DATE(YEAR($E6),MONTH($E6)+COLUMNS($N8:U8)-1,DAY($E6)),"YYYYMM")</f>
        <v>202008</v>
      </c>
      <c r="BZ8" s="8" t="str">
        <f>TEXT(DATE(YEAR($E6),MONTH($E6)+COLUMNS($N8:V8)-1,DAY($E6)),"YYYYMM")</f>
        <v>202009</v>
      </c>
      <c r="CA8" s="8" t="str">
        <f>TEXT(DATE(YEAR($E6),MONTH($E6)+COLUMNS($N8:W8)-1,DAY($E6)),"YYYYMM")</f>
        <v>202010</v>
      </c>
      <c r="CB8" s="8" t="str">
        <f>TEXT(DATE(YEAR($E6),MONTH($E6)+COLUMNS($N8:X8)-1,DAY($E6)),"YYYYMM")</f>
        <v>202011</v>
      </c>
      <c r="CC8" s="8" t="str">
        <f>TEXT(DATE(YEAR($E6),MONTH($E6)+COLUMNS($N8:Y8)-1,DAY($E6)),"YYYYMM")</f>
        <v>202012</v>
      </c>
      <c r="CD8" s="8" t="str">
        <f>TEXT(DATE(YEAR($E6),MONTH($E6)+COLUMNS($N8:Z8)-1,DAY($E6)),"YYYYMM")</f>
        <v>202101</v>
      </c>
      <c r="CE8" s="8" t="str">
        <f>TEXT(DATE(YEAR($E6),MONTH($E6)+COLUMNS($N8:AA8)-1,DAY($E6)),"YYYYMM")</f>
        <v>202102</v>
      </c>
      <c r="CF8" s="8" t="str">
        <f>TEXT(DATE(YEAR($E6),MONTH($E6)+COLUMNS($N8:AB8)-1,DAY($E6)),"YYYYMM")</f>
        <v>202103</v>
      </c>
      <c r="CG8" s="8" t="str">
        <f>TEXT(DATE(YEAR($E6),MONTH($E6)+COLUMNS($N8:AC8)-1,DAY($E6)),"YYYYMM")</f>
        <v>202104</v>
      </c>
      <c r="CH8" s="8" t="str">
        <f>TEXT(DATE(YEAR($E6),MONTH($E6)+COLUMNS($N8:AD8)-1,DAY($E6)),"YYYYMM")</f>
        <v>202105</v>
      </c>
      <c r="CI8" s="8" t="str">
        <f>TEXT(DATE(YEAR($E6),MONTH($E6)+COLUMNS($N8:AE8)-1,DAY($E6)),"YYYYMM")</f>
        <v>202106</v>
      </c>
      <c r="CJ8" s="8" t="str">
        <f>TEXT(DATE(YEAR($E6),MONTH($E6)+COLUMNS($N8:AF8)-1,DAY($E6)),"YYYYMM")</f>
        <v>202107</v>
      </c>
      <c r="CK8" s="8" t="str">
        <f>TEXT(DATE(YEAR($E6),MONTH($E6)+COLUMNS($N8:AG8)-1,DAY($E6)),"YYYYMM")</f>
        <v>202108</v>
      </c>
      <c r="CL8" s="8" t="str">
        <f>TEXT(DATE(YEAR($E6),MONTH($E6)+COLUMNS($N8:AH8)-1,DAY($E6)),"YYYYMM")</f>
        <v>202109</v>
      </c>
      <c r="CM8" s="8" t="str">
        <f>TEXT(DATE(YEAR($E6),MONTH($E6)+COLUMNS($N8:AI8)-1,DAY($E6)),"YYYYMM")</f>
        <v>202110</v>
      </c>
      <c r="CN8" s="8" t="str">
        <f>TEXT(DATE(YEAR($E6),MONTH($E6)+COLUMNS($N8:AJ8)-1,DAY($E6)),"YYYYMM")</f>
        <v>202111</v>
      </c>
      <c r="CO8" s="101" t="str">
        <f>TEXT(DATE(YEAR($E6),MONTH($E6)+COLUMNS($N8:AK8)-1,DAY($E6)),"YYYYMM")</f>
        <v>202112</v>
      </c>
      <c r="CP8" s="8" t="str">
        <f>TEXT(DATE(YEAR($E6),MONTH($E6)+COLUMNS($N8:AL8)-1,DAY($E6)),"YYYYMM")</f>
        <v>202201</v>
      </c>
      <c r="CQ8" s="8" t="str">
        <f>TEXT(DATE(YEAR($E6),MONTH($E6)+COLUMNS($N8:AM8)-1,DAY($E6)),"YYYYMM")</f>
        <v>202202</v>
      </c>
      <c r="CR8" s="8" t="str">
        <f>TEXT(DATE(YEAR($E6),MONTH($E6)+COLUMNS($N8:AN8)-1,DAY($E6)),"YYYYMM")</f>
        <v>202203</v>
      </c>
      <c r="CS8" s="8" t="str">
        <f>TEXT(DATE(YEAR($E6),MONTH($E6)+COLUMNS($N8:AO8)-1,DAY($E6)),"YYYYMM")</f>
        <v>202204</v>
      </c>
      <c r="CT8" s="8" t="str">
        <f>TEXT(DATE(YEAR($E6),MONTH($E6)+COLUMNS($N8:AP8)-1,DAY($E6)),"YYYYMM")</f>
        <v>202205</v>
      </c>
      <c r="CU8" s="8" t="str">
        <f>TEXT(DATE(YEAR($E6),MONTH($E6)+COLUMNS($N8:AQ8)-1,DAY($E6)),"YYYYMM")</f>
        <v>202206</v>
      </c>
      <c r="CV8" s="8" t="str">
        <f>TEXT(DATE(YEAR($E6),MONTH($E6)+COLUMNS($N8:AR8)-1,DAY($E6)),"YYYYMM")</f>
        <v>202207</v>
      </c>
      <c r="CW8" s="8" t="str">
        <f>TEXT(DATE(YEAR($E6),MONTH($E6)+COLUMNS($N8:AS8)-1,DAY($E6)),"YYYYMM")</f>
        <v>202208</v>
      </c>
      <c r="CX8" s="8" t="str">
        <f>TEXT(DATE(YEAR($E6),MONTH($E6)+COLUMNS($N8:AT8)-1,DAY($E6)),"YYYYMM")</f>
        <v>202209</v>
      </c>
      <c r="CY8" s="8" t="str">
        <f>TEXT(DATE(YEAR($E6),MONTH($E6)+COLUMNS($N8:AU8)-1,DAY($E6)),"YYYYMM")</f>
        <v>202210</v>
      </c>
      <c r="CZ8" s="8" t="str">
        <f>TEXT(DATE(YEAR($E6),MONTH($E6)+COLUMNS($N8:AV8)-1,DAY($E6)),"YYYYMM")</f>
        <v>202211</v>
      </c>
      <c r="DA8" s="8" t="str">
        <f>TEXT(DATE(YEAR($E6),MONTH($E6)+COLUMNS($N8:AW8)-1,DAY($E6)),"YYYYMM")</f>
        <v>202212</v>
      </c>
      <c r="DB8" s="8" t="str">
        <f>TEXT(DATE(YEAR($E6),MONTH($E6)+COLUMNS($N8:AX8)-1,DAY($E6)),"YYYYMM")</f>
        <v>202301</v>
      </c>
      <c r="DC8" s="8" t="str">
        <f>TEXT(DATE(YEAR($E6),MONTH($E6)+COLUMNS($N8:AY8)-1,DAY($E6)),"YYYYMM")</f>
        <v>202302</v>
      </c>
      <c r="DD8" s="8" t="str">
        <f>TEXT(DATE(YEAR($E6),MONTH($E6)+COLUMNS($N8:AZ8)-1,DAY($E6)),"YYYYMM")</f>
        <v>202303</v>
      </c>
      <c r="DE8" s="8" t="str">
        <f>TEXT(DATE(YEAR($E6),MONTH($E6)+COLUMNS($N8:BA8)-1,DAY($E6)),"YYYYMM")</f>
        <v>202304</v>
      </c>
      <c r="DF8" s="8" t="str">
        <f>TEXT(DATE(YEAR($E6),MONTH($E6)+COLUMNS($N8:BB8)-1,DAY($E6)),"YYYYMM")</f>
        <v>202305</v>
      </c>
      <c r="DG8" s="8" t="str">
        <f>TEXT(DATE(YEAR($E6),MONTH($E6)+COLUMNS($N8:BC8)-1,DAY($E6)),"YYYYMM")</f>
        <v>202306</v>
      </c>
      <c r="DH8" s="8" t="str">
        <f>TEXT(DATE(YEAR($E6),MONTH($E6)+COLUMNS($N8:BD8)-1,DAY($E6)),"YYYYMM")</f>
        <v>202307</v>
      </c>
      <c r="DI8" s="8" t="str">
        <f>TEXT(DATE(YEAR($E6),MONTH($E6)+COLUMNS($N8:BE8)-1,DAY($E6)),"YYYYMM")</f>
        <v>202308</v>
      </c>
      <c r="DJ8" s="8" t="str">
        <f>TEXT(DATE(YEAR($E6),MONTH($E6)+COLUMNS($N8:BF8)-1,DAY($E6)),"YYYYMM")</f>
        <v>202309</v>
      </c>
      <c r="DK8" s="8" t="str">
        <f>TEXT(DATE(YEAR($E6),MONTH($E6)+COLUMNS($N8:BG8)-1,DAY($E6)),"YYYYMM")</f>
        <v>202310</v>
      </c>
      <c r="DL8" s="8" t="str">
        <f>TEXT(DATE(YEAR($E6),MONTH($E6)+COLUMNS($N8:BH8)-1,DAY($E6)),"YYYYMM")</f>
        <v>202311</v>
      </c>
      <c r="DM8" s="9" t="str">
        <f>TEXT(DATE(YEAR($E6),MONTH($E6)+COLUMNS($N8:BI8)-1,DAY($E6)),"YYYYMM")</f>
        <v>202312</v>
      </c>
    </row>
    <row r="9" spans="1:117" x14ac:dyDescent="0.25">
      <c r="A9" s="42" t="s">
        <v>12</v>
      </c>
      <c r="B9" s="43" t="s">
        <v>5</v>
      </c>
      <c r="C9" s="44">
        <v>6.63</v>
      </c>
      <c r="D9" s="45"/>
      <c r="E9" s="45"/>
      <c r="F9" s="45"/>
      <c r="G9" s="46"/>
      <c r="H9" s="47"/>
      <c r="I9" s="47"/>
      <c r="J9" s="47"/>
      <c r="K9" s="47"/>
      <c r="L9" s="48"/>
      <c r="M9" s="105"/>
      <c r="N9" s="46"/>
      <c r="O9" s="47"/>
      <c r="P9" s="47"/>
      <c r="Q9" s="47"/>
      <c r="R9" s="47"/>
      <c r="S9" s="47"/>
      <c r="T9" s="47"/>
      <c r="U9" s="71">
        <v>1486510</v>
      </c>
      <c r="V9" s="71">
        <v>2905576</v>
      </c>
      <c r="W9" s="71">
        <v>1269</v>
      </c>
      <c r="X9" s="96">
        <v>315</v>
      </c>
      <c r="Y9" s="96">
        <v>483</v>
      </c>
      <c r="Z9" s="96">
        <v>-241</v>
      </c>
      <c r="AA9" s="96">
        <v>194</v>
      </c>
      <c r="AB9" s="96">
        <v>-3</v>
      </c>
      <c r="AC9" s="96">
        <v>-281</v>
      </c>
      <c r="AD9" s="96">
        <v>-40</v>
      </c>
      <c r="AE9" s="96">
        <v>-978</v>
      </c>
      <c r="AF9" s="96">
        <v>-184</v>
      </c>
      <c r="AG9" s="96">
        <v>-14</v>
      </c>
      <c r="AH9" s="96">
        <v>-246</v>
      </c>
      <c r="AI9" s="96">
        <v>-26</v>
      </c>
      <c r="AJ9" s="96">
        <v>-32</v>
      </c>
      <c r="AK9" s="96">
        <v>-9</v>
      </c>
      <c r="AL9" s="71">
        <v>-452</v>
      </c>
      <c r="AM9" s="71">
        <v>-18</v>
      </c>
      <c r="AN9" s="71">
        <v>-7</v>
      </c>
      <c r="AO9" s="71">
        <v>-7</v>
      </c>
      <c r="AP9" s="71">
        <v>-6</v>
      </c>
      <c r="AQ9" s="71">
        <v>-14</v>
      </c>
      <c r="AR9" s="71">
        <v>-8</v>
      </c>
      <c r="AS9" s="71">
        <v>-21</v>
      </c>
      <c r="AT9" s="71">
        <v>-12</v>
      </c>
      <c r="AU9" s="71">
        <v>-7</v>
      </c>
      <c r="AV9" s="71">
        <v>-4</v>
      </c>
      <c r="AW9" s="71">
        <v>-1132</v>
      </c>
      <c r="AX9" s="203">
        <v>-7</v>
      </c>
      <c r="AY9" s="71">
        <v>-236</v>
      </c>
      <c r="AZ9" s="71">
        <v>-36</v>
      </c>
      <c r="BA9" s="71">
        <v>-60</v>
      </c>
      <c r="BB9" s="71">
        <v>-63</v>
      </c>
      <c r="BC9" s="71">
        <v>-50</v>
      </c>
      <c r="BD9" s="71"/>
      <c r="BE9" s="71"/>
      <c r="BF9" s="71"/>
      <c r="BG9" s="71"/>
      <c r="BH9" s="71"/>
      <c r="BI9" s="74"/>
      <c r="BK9" s="46"/>
      <c r="BL9" s="47"/>
      <c r="BM9" s="47"/>
      <c r="BN9" s="47"/>
      <c r="BO9" s="47"/>
      <c r="BP9" s="48"/>
      <c r="BQ9" s="105"/>
      <c r="BR9" s="46"/>
      <c r="BS9" s="47"/>
      <c r="BT9" s="47"/>
      <c r="BU9" s="47"/>
      <c r="BV9" s="47"/>
      <c r="BW9" s="47"/>
      <c r="BX9" s="47"/>
      <c r="BY9" s="47"/>
      <c r="BZ9" s="47"/>
      <c r="CA9" s="47"/>
      <c r="CB9" s="47"/>
      <c r="CC9" s="47"/>
      <c r="CD9" s="96">
        <v>189</v>
      </c>
      <c r="CE9" s="96">
        <v>223</v>
      </c>
      <c r="CF9" s="96">
        <v>86</v>
      </c>
      <c r="CG9" s="96">
        <v>61</v>
      </c>
      <c r="CH9" s="96">
        <v>10</v>
      </c>
      <c r="CI9" s="96">
        <v>8</v>
      </c>
      <c r="CJ9" s="96">
        <v>8</v>
      </c>
      <c r="CK9" s="96">
        <v>-2</v>
      </c>
      <c r="CL9" s="96">
        <v>0</v>
      </c>
      <c r="CM9" s="96">
        <v>0</v>
      </c>
      <c r="CN9" s="96">
        <v>0</v>
      </c>
      <c r="CO9" s="96">
        <v>0</v>
      </c>
      <c r="CP9" s="71">
        <v>0</v>
      </c>
      <c r="CQ9" s="71">
        <v>-4</v>
      </c>
      <c r="CR9" s="71">
        <v>0</v>
      </c>
      <c r="CS9" s="71">
        <v>0</v>
      </c>
      <c r="CT9" s="71">
        <v>0</v>
      </c>
      <c r="CU9" s="71">
        <v>0</v>
      </c>
      <c r="CV9" s="71">
        <v>0</v>
      </c>
      <c r="CW9" s="71">
        <v>0</v>
      </c>
      <c r="CX9" s="71">
        <v>0</v>
      </c>
      <c r="CY9" s="71">
        <v>0</v>
      </c>
      <c r="CZ9" s="71">
        <v>0</v>
      </c>
      <c r="DA9" s="71">
        <v>0</v>
      </c>
      <c r="DB9" s="71">
        <v>0</v>
      </c>
      <c r="DC9" s="71">
        <v>0</v>
      </c>
      <c r="DD9" s="71">
        <v>0</v>
      </c>
      <c r="DE9" s="71">
        <v>0</v>
      </c>
      <c r="DF9" s="71">
        <v>0</v>
      </c>
      <c r="DG9" s="71">
        <v>0</v>
      </c>
      <c r="DH9" s="71"/>
      <c r="DI9" s="71"/>
      <c r="DJ9" s="71"/>
      <c r="DK9" s="71"/>
      <c r="DL9" s="71"/>
      <c r="DM9" s="74"/>
    </row>
    <row r="10" spans="1:117" x14ac:dyDescent="0.25">
      <c r="A10" s="50" t="s">
        <v>11</v>
      </c>
      <c r="B10" s="51" t="s">
        <v>6</v>
      </c>
      <c r="C10" s="52">
        <v>0.91</v>
      </c>
      <c r="D10" s="45"/>
      <c r="E10" s="45"/>
      <c r="F10" s="45"/>
      <c r="G10" s="53"/>
      <c r="H10" s="54"/>
      <c r="I10" s="54"/>
      <c r="J10" s="54"/>
      <c r="K10" s="54"/>
      <c r="L10" s="55"/>
      <c r="M10" s="105"/>
      <c r="N10" s="53"/>
      <c r="O10" s="54"/>
      <c r="P10" s="54"/>
      <c r="Q10" s="54"/>
      <c r="R10" s="54"/>
      <c r="S10" s="54"/>
      <c r="T10" s="54"/>
      <c r="U10" s="72">
        <v>613354</v>
      </c>
      <c r="V10" s="72">
        <v>1201131</v>
      </c>
      <c r="W10" s="72">
        <v>1186</v>
      </c>
      <c r="X10" s="97">
        <v>304</v>
      </c>
      <c r="Y10" s="97">
        <v>166</v>
      </c>
      <c r="Z10" s="97">
        <v>2112</v>
      </c>
      <c r="AA10" s="97">
        <v>-332</v>
      </c>
      <c r="AB10" s="97">
        <v>-1416</v>
      </c>
      <c r="AC10" s="97">
        <v>-122</v>
      </c>
      <c r="AD10" s="97">
        <v>-54</v>
      </c>
      <c r="AE10" s="97">
        <v>-376</v>
      </c>
      <c r="AF10" s="97">
        <v>-169</v>
      </c>
      <c r="AG10" s="97">
        <v>-93</v>
      </c>
      <c r="AH10" s="97">
        <v>-51</v>
      </c>
      <c r="AI10" s="97">
        <v>-97</v>
      </c>
      <c r="AJ10" s="97">
        <v>-37</v>
      </c>
      <c r="AK10" s="97">
        <v>-35</v>
      </c>
      <c r="AL10" s="72">
        <v>-216</v>
      </c>
      <c r="AM10" s="72">
        <v>-31</v>
      </c>
      <c r="AN10" s="72">
        <v>-48</v>
      </c>
      <c r="AO10" s="72">
        <v>-50</v>
      </c>
      <c r="AP10" s="72">
        <v>-126</v>
      </c>
      <c r="AQ10" s="72">
        <v>-69</v>
      </c>
      <c r="AR10" s="72">
        <v>-20</v>
      </c>
      <c r="AS10" s="72">
        <v>-30</v>
      </c>
      <c r="AT10" s="72">
        <v>-25</v>
      </c>
      <c r="AU10" s="72">
        <v>-43</v>
      </c>
      <c r="AV10" s="72">
        <v>-30</v>
      </c>
      <c r="AW10" s="72">
        <v>-48</v>
      </c>
      <c r="AX10" s="204">
        <v>-30</v>
      </c>
      <c r="AY10" s="72">
        <v>-28</v>
      </c>
      <c r="AZ10" s="72">
        <v>-45</v>
      </c>
      <c r="BA10" s="72">
        <v>-27</v>
      </c>
      <c r="BB10" s="72">
        <v>-17</v>
      </c>
      <c r="BC10" s="72">
        <v>-34</v>
      </c>
      <c r="BD10" s="72"/>
      <c r="BE10" s="72"/>
      <c r="BF10" s="72"/>
      <c r="BG10" s="72"/>
      <c r="BH10" s="72"/>
      <c r="BI10" s="75"/>
      <c r="BK10" s="53"/>
      <c r="BL10" s="54"/>
      <c r="BM10" s="54"/>
      <c r="BN10" s="54"/>
      <c r="BO10" s="54"/>
      <c r="BP10" s="55"/>
      <c r="BQ10" s="105"/>
      <c r="BR10" s="53"/>
      <c r="BS10" s="54"/>
      <c r="BT10" s="54"/>
      <c r="BU10" s="54"/>
      <c r="BV10" s="54"/>
      <c r="BW10" s="54"/>
      <c r="BX10" s="54"/>
      <c r="BY10" s="54"/>
      <c r="BZ10" s="54"/>
      <c r="CA10" s="54"/>
      <c r="CB10" s="54"/>
      <c r="CC10" s="54"/>
      <c r="CD10" s="97">
        <v>1626</v>
      </c>
      <c r="CE10" s="97">
        <v>-248</v>
      </c>
      <c r="CF10" s="97">
        <v>-645</v>
      </c>
      <c r="CG10" s="97">
        <v>118</v>
      </c>
      <c r="CH10" s="97">
        <v>38</v>
      </c>
      <c r="CI10" s="97">
        <v>25</v>
      </c>
      <c r="CJ10" s="97">
        <v>8</v>
      </c>
      <c r="CK10" s="97">
        <v>0</v>
      </c>
      <c r="CL10" s="97">
        <v>0</v>
      </c>
      <c r="CM10" s="97">
        <v>-6</v>
      </c>
      <c r="CN10" s="97">
        <v>-6</v>
      </c>
      <c r="CO10" s="97">
        <v>0</v>
      </c>
      <c r="CP10" s="72">
        <v>0</v>
      </c>
      <c r="CQ10" s="72">
        <v>0</v>
      </c>
      <c r="CR10" s="72">
        <v>0</v>
      </c>
      <c r="CS10" s="72">
        <v>0</v>
      </c>
      <c r="CT10" s="72">
        <v>0</v>
      </c>
      <c r="CU10" s="72">
        <v>0</v>
      </c>
      <c r="CV10" s="72">
        <v>0</v>
      </c>
      <c r="CW10" s="72">
        <v>0</v>
      </c>
      <c r="CX10" s="72">
        <v>0</v>
      </c>
      <c r="CY10" s="72">
        <v>0</v>
      </c>
      <c r="CZ10" s="72">
        <v>0</v>
      </c>
      <c r="DA10" s="72">
        <v>0</v>
      </c>
      <c r="DB10" s="72">
        <v>0</v>
      </c>
      <c r="DC10" s="72">
        <v>0</v>
      </c>
      <c r="DD10" s="72">
        <v>0</v>
      </c>
      <c r="DE10" s="72">
        <v>0</v>
      </c>
      <c r="DF10" s="72">
        <v>0</v>
      </c>
      <c r="DG10" s="72">
        <v>0</v>
      </c>
      <c r="DH10" s="72"/>
      <c r="DI10" s="72"/>
      <c r="DJ10" s="72"/>
      <c r="DK10" s="72"/>
      <c r="DL10" s="72"/>
      <c r="DM10" s="75"/>
    </row>
    <row r="11" spans="1:117" x14ac:dyDescent="0.25">
      <c r="A11" s="50" t="s">
        <v>13</v>
      </c>
      <c r="B11" s="51" t="s">
        <v>7</v>
      </c>
      <c r="C11" s="52">
        <v>7.71</v>
      </c>
      <c r="D11" s="45"/>
      <c r="E11" s="45"/>
      <c r="F11" s="45"/>
      <c r="G11" s="53"/>
      <c r="H11" s="54"/>
      <c r="I11" s="54"/>
      <c r="J11" s="54"/>
      <c r="K11" s="54"/>
      <c r="L11" s="55"/>
      <c r="M11" s="105"/>
      <c r="N11" s="53"/>
      <c r="O11" s="54"/>
      <c r="P11" s="54"/>
      <c r="Q11" s="54"/>
      <c r="R11" s="54"/>
      <c r="S11" s="54"/>
      <c r="T11" s="54"/>
      <c r="U11" s="72">
        <v>4050</v>
      </c>
      <c r="V11" s="72">
        <v>8591</v>
      </c>
      <c r="W11" s="72">
        <v>-2</v>
      </c>
      <c r="X11" s="97">
        <v>-6</v>
      </c>
      <c r="Y11" s="97">
        <v>-2</v>
      </c>
      <c r="Z11" s="97">
        <v>0</v>
      </c>
      <c r="AA11" s="97">
        <v>0</v>
      </c>
      <c r="AB11" s="97">
        <v>0</v>
      </c>
      <c r="AC11" s="97">
        <v>0</v>
      </c>
      <c r="AD11" s="97">
        <v>0</v>
      </c>
      <c r="AE11" s="97">
        <v>0</v>
      </c>
      <c r="AF11" s="97">
        <v>0</v>
      </c>
      <c r="AG11" s="97">
        <v>0</v>
      </c>
      <c r="AH11" s="97">
        <v>0</v>
      </c>
      <c r="AI11" s="97">
        <v>0</v>
      </c>
      <c r="AJ11" s="97">
        <v>0</v>
      </c>
      <c r="AK11" s="97">
        <v>0</v>
      </c>
      <c r="AL11" s="72">
        <v>0</v>
      </c>
      <c r="AM11" s="72">
        <v>0</v>
      </c>
      <c r="AN11" s="72">
        <v>0</v>
      </c>
      <c r="AO11" s="72">
        <v>0</v>
      </c>
      <c r="AP11" s="72">
        <v>0</v>
      </c>
      <c r="AQ11" s="72">
        <v>0</v>
      </c>
      <c r="AR11" s="72">
        <v>0</v>
      </c>
      <c r="AS11" s="72">
        <v>0</v>
      </c>
      <c r="AT11" s="72">
        <v>0</v>
      </c>
      <c r="AU11" s="72">
        <v>0</v>
      </c>
      <c r="AV11" s="72">
        <v>0</v>
      </c>
      <c r="AW11" s="72">
        <v>0</v>
      </c>
      <c r="AX11" s="204">
        <v>0</v>
      </c>
      <c r="AY11" s="72">
        <v>-6</v>
      </c>
      <c r="AZ11" s="72"/>
      <c r="BA11" s="72"/>
      <c r="BB11" s="72">
        <v>0</v>
      </c>
      <c r="BC11" s="72">
        <v>0</v>
      </c>
      <c r="BD11" s="72"/>
      <c r="BE11" s="72"/>
      <c r="BF11" s="72"/>
      <c r="BG11" s="72"/>
      <c r="BH11" s="72"/>
      <c r="BI11" s="75"/>
      <c r="BK11" s="53"/>
      <c r="BL11" s="54"/>
      <c r="BM11" s="54"/>
      <c r="BN11" s="54"/>
      <c r="BO11" s="54"/>
      <c r="BP11" s="55"/>
      <c r="BQ11" s="105"/>
      <c r="BR11" s="53"/>
      <c r="BS11" s="54"/>
      <c r="BT11" s="54"/>
      <c r="BU11" s="54"/>
      <c r="BV11" s="54"/>
      <c r="BW11" s="54"/>
      <c r="BX11" s="54"/>
      <c r="BY11" s="54"/>
      <c r="BZ11" s="54"/>
      <c r="CA11" s="54"/>
      <c r="CB11" s="54"/>
      <c r="CC11" s="54"/>
      <c r="CD11" s="97">
        <v>0</v>
      </c>
      <c r="CE11" s="97">
        <v>0</v>
      </c>
      <c r="CF11" s="97">
        <v>0</v>
      </c>
      <c r="CG11" s="97">
        <v>0</v>
      </c>
      <c r="CH11" s="97">
        <v>0</v>
      </c>
      <c r="CI11" s="97">
        <v>0</v>
      </c>
      <c r="CJ11" s="97">
        <v>0</v>
      </c>
      <c r="CK11" s="97">
        <v>0</v>
      </c>
      <c r="CL11" s="97">
        <v>0</v>
      </c>
      <c r="CM11" s="97">
        <v>0</v>
      </c>
      <c r="CN11" s="97">
        <v>0</v>
      </c>
      <c r="CO11" s="97">
        <v>0</v>
      </c>
      <c r="CP11" s="72">
        <v>0</v>
      </c>
      <c r="CQ11" s="72">
        <v>0</v>
      </c>
      <c r="CR11" s="72">
        <v>0</v>
      </c>
      <c r="CS11" s="72">
        <v>0</v>
      </c>
      <c r="CT11" s="72">
        <v>0</v>
      </c>
      <c r="CU11" s="72">
        <v>0</v>
      </c>
      <c r="CV11" s="72">
        <v>0</v>
      </c>
      <c r="CW11" s="72">
        <v>0</v>
      </c>
      <c r="CX11" s="72">
        <v>0</v>
      </c>
      <c r="CY11" s="72">
        <v>0</v>
      </c>
      <c r="CZ11" s="72">
        <v>0</v>
      </c>
      <c r="DA11" s="72">
        <v>0</v>
      </c>
      <c r="DB11" s="72">
        <v>0</v>
      </c>
      <c r="DC11" s="72">
        <v>0</v>
      </c>
      <c r="DD11" s="72">
        <v>0</v>
      </c>
      <c r="DE11" s="72">
        <v>0</v>
      </c>
      <c r="DF11" s="72">
        <v>0</v>
      </c>
      <c r="DG11" s="72">
        <v>0</v>
      </c>
      <c r="DH11" s="72"/>
      <c r="DI11" s="72"/>
      <c r="DJ11" s="72"/>
      <c r="DK11" s="72"/>
      <c r="DL11" s="72"/>
      <c r="DM11" s="75"/>
    </row>
    <row r="12" spans="1:117" x14ac:dyDescent="0.25">
      <c r="A12" s="50" t="s">
        <v>14</v>
      </c>
      <c r="B12" s="51" t="s">
        <v>8</v>
      </c>
      <c r="C12" s="52">
        <v>5.87</v>
      </c>
      <c r="D12" s="45"/>
      <c r="E12" s="45"/>
      <c r="F12" s="45"/>
      <c r="G12" s="53"/>
      <c r="H12" s="54"/>
      <c r="I12" s="54"/>
      <c r="J12" s="54"/>
      <c r="K12" s="54"/>
      <c r="L12" s="55"/>
      <c r="M12" s="105"/>
      <c r="N12" s="53"/>
      <c r="O12" s="54"/>
      <c r="P12" s="54"/>
      <c r="Q12" s="54"/>
      <c r="R12" s="54"/>
      <c r="S12" s="54"/>
      <c r="T12" s="54"/>
      <c r="U12" s="72">
        <v>91119</v>
      </c>
      <c r="V12" s="72">
        <v>178447</v>
      </c>
      <c r="W12" s="72">
        <v>172</v>
      </c>
      <c r="X12" s="97">
        <v>115</v>
      </c>
      <c r="Y12" s="97">
        <v>28</v>
      </c>
      <c r="Z12" s="97">
        <v>2</v>
      </c>
      <c r="AA12" s="97">
        <v>13</v>
      </c>
      <c r="AB12" s="97">
        <v>-25</v>
      </c>
      <c r="AC12" s="97">
        <v>-14</v>
      </c>
      <c r="AD12" s="97">
        <v>-28</v>
      </c>
      <c r="AE12" s="97">
        <v>-57</v>
      </c>
      <c r="AF12" s="97">
        <v>-14</v>
      </c>
      <c r="AG12" s="97">
        <v>-8</v>
      </c>
      <c r="AH12" s="97">
        <v>-5</v>
      </c>
      <c r="AI12" s="97"/>
      <c r="AJ12" s="97">
        <v>-21</v>
      </c>
      <c r="AK12" s="97">
        <v>-4</v>
      </c>
      <c r="AL12" s="72">
        <v>-6</v>
      </c>
      <c r="AM12" s="72">
        <v>-18</v>
      </c>
      <c r="AN12" s="72">
        <v>-8</v>
      </c>
      <c r="AO12" s="72">
        <v>-1</v>
      </c>
      <c r="AP12" s="72">
        <v>-6</v>
      </c>
      <c r="AQ12" s="72">
        <v>-5</v>
      </c>
      <c r="AR12" s="72">
        <v>-16</v>
      </c>
      <c r="AS12" s="72">
        <v>-6</v>
      </c>
      <c r="AT12" s="72">
        <v>-1</v>
      </c>
      <c r="AU12" s="72">
        <v>-6</v>
      </c>
      <c r="AV12" s="72">
        <v>-12</v>
      </c>
      <c r="AW12" s="72">
        <v>-15</v>
      </c>
      <c r="AX12" s="204">
        <v>0</v>
      </c>
      <c r="AY12" s="72"/>
      <c r="AZ12" s="72">
        <v>-5</v>
      </c>
      <c r="BA12" s="72">
        <v>-7</v>
      </c>
      <c r="BB12" s="72">
        <v>0</v>
      </c>
      <c r="BC12" s="72">
        <v>-2</v>
      </c>
      <c r="BD12" s="72"/>
      <c r="BE12" s="72"/>
      <c r="BF12" s="72"/>
      <c r="BG12" s="72"/>
      <c r="BH12" s="72"/>
      <c r="BI12" s="75"/>
      <c r="BK12" s="53"/>
      <c r="BL12" s="54"/>
      <c r="BM12" s="54"/>
      <c r="BN12" s="54"/>
      <c r="BO12" s="54"/>
      <c r="BP12" s="55"/>
      <c r="BQ12" s="105"/>
      <c r="BR12" s="53"/>
      <c r="BS12" s="54"/>
      <c r="BT12" s="54"/>
      <c r="BU12" s="54"/>
      <c r="BV12" s="54"/>
      <c r="BW12" s="54"/>
      <c r="BX12" s="54"/>
      <c r="BY12" s="54"/>
      <c r="BZ12" s="54"/>
      <c r="CA12" s="54"/>
      <c r="CB12" s="54"/>
      <c r="CC12" s="54"/>
      <c r="CD12" s="97">
        <v>12</v>
      </c>
      <c r="CE12" s="97">
        <v>11</v>
      </c>
      <c r="CF12" s="97">
        <v>2</v>
      </c>
      <c r="CG12" s="97">
        <v>2</v>
      </c>
      <c r="CH12" s="97">
        <v>0</v>
      </c>
      <c r="CI12" s="97">
        <v>1</v>
      </c>
      <c r="CJ12" s="97">
        <v>3</v>
      </c>
      <c r="CK12" s="97">
        <v>0</v>
      </c>
      <c r="CL12" s="97">
        <v>0</v>
      </c>
      <c r="CM12" s="97">
        <v>0</v>
      </c>
      <c r="CN12" s="97">
        <v>0</v>
      </c>
      <c r="CO12" s="97">
        <v>0</v>
      </c>
      <c r="CP12" s="72">
        <v>0</v>
      </c>
      <c r="CQ12" s="72">
        <v>0</v>
      </c>
      <c r="CR12" s="72">
        <v>0</v>
      </c>
      <c r="CS12" s="72">
        <v>0</v>
      </c>
      <c r="CT12" s="72">
        <v>0</v>
      </c>
      <c r="CU12" s="72">
        <v>0</v>
      </c>
      <c r="CV12" s="72">
        <v>0</v>
      </c>
      <c r="CW12" s="72">
        <v>0</v>
      </c>
      <c r="CX12" s="72">
        <v>0</v>
      </c>
      <c r="CY12" s="72">
        <v>0</v>
      </c>
      <c r="CZ12" s="72">
        <v>0</v>
      </c>
      <c r="DA12" s="72">
        <v>0</v>
      </c>
      <c r="DB12" s="72">
        <v>0</v>
      </c>
      <c r="DC12" s="72">
        <v>0</v>
      </c>
      <c r="DD12" s="72">
        <v>0</v>
      </c>
      <c r="DE12" s="72">
        <v>0</v>
      </c>
      <c r="DF12" s="72">
        <v>0</v>
      </c>
      <c r="DG12" s="72">
        <v>0</v>
      </c>
      <c r="DH12" s="72"/>
      <c r="DI12" s="72"/>
      <c r="DJ12" s="72"/>
      <c r="DK12" s="72"/>
      <c r="DL12" s="72"/>
      <c r="DM12" s="75"/>
    </row>
    <row r="13" spans="1:117" ht="15.75" thickBot="1" x14ac:dyDescent="0.3">
      <c r="A13" s="56" t="s">
        <v>15</v>
      </c>
      <c r="B13" s="57" t="s">
        <v>9</v>
      </c>
      <c r="C13" s="58">
        <v>0.64</v>
      </c>
      <c r="D13" s="45"/>
      <c r="E13" s="45"/>
      <c r="F13" s="45"/>
      <c r="G13" s="59"/>
      <c r="H13" s="60"/>
      <c r="I13" s="60"/>
      <c r="J13" s="60"/>
      <c r="K13" s="60"/>
      <c r="L13" s="61"/>
      <c r="M13" s="105"/>
      <c r="N13" s="59"/>
      <c r="O13" s="60"/>
      <c r="P13" s="60"/>
      <c r="Q13" s="60"/>
      <c r="R13" s="60"/>
      <c r="S13" s="60"/>
      <c r="T13" s="60"/>
      <c r="U13" s="73">
        <v>911487</v>
      </c>
      <c r="V13" s="73">
        <v>1762919</v>
      </c>
      <c r="W13" s="73">
        <v>2093</v>
      </c>
      <c r="X13" s="98">
        <v>957</v>
      </c>
      <c r="Y13" s="98">
        <v>425</v>
      </c>
      <c r="Z13" s="98">
        <v>-200</v>
      </c>
      <c r="AA13" s="98">
        <v>318</v>
      </c>
      <c r="AB13" s="98">
        <v>-580</v>
      </c>
      <c r="AC13" s="98">
        <v>-298</v>
      </c>
      <c r="AD13" s="98">
        <v>-204</v>
      </c>
      <c r="AE13" s="98">
        <v>-506</v>
      </c>
      <c r="AF13" s="98">
        <v>-223</v>
      </c>
      <c r="AG13" s="98">
        <v>-153</v>
      </c>
      <c r="AH13" s="98">
        <v>-100</v>
      </c>
      <c r="AI13" s="98">
        <v>-186</v>
      </c>
      <c r="AJ13" s="98">
        <v>-87</v>
      </c>
      <c r="AK13" s="98">
        <v>-136</v>
      </c>
      <c r="AL13" s="73">
        <v>-122</v>
      </c>
      <c r="AM13" s="73">
        <v>-103</v>
      </c>
      <c r="AN13" s="73">
        <v>-76</v>
      </c>
      <c r="AO13" s="73">
        <v>-109</v>
      </c>
      <c r="AP13" s="73">
        <v>-76</v>
      </c>
      <c r="AQ13" s="73">
        <v>-102</v>
      </c>
      <c r="AR13" s="73">
        <v>-100</v>
      </c>
      <c r="AS13" s="73">
        <v>-58</v>
      </c>
      <c r="AT13" s="73">
        <v>-80</v>
      </c>
      <c r="AU13" s="73">
        <v>-41</v>
      </c>
      <c r="AV13" s="73">
        <v>-69</v>
      </c>
      <c r="AW13" s="73">
        <v>-103</v>
      </c>
      <c r="AX13" s="205">
        <v>-69</v>
      </c>
      <c r="AY13" s="73">
        <v>-27</v>
      </c>
      <c r="AZ13" s="73">
        <v>-20</v>
      </c>
      <c r="BA13" s="73">
        <v>-95</v>
      </c>
      <c r="BB13" s="73">
        <v>-88</v>
      </c>
      <c r="BC13" s="73">
        <v>-13</v>
      </c>
      <c r="BD13" s="73"/>
      <c r="BE13" s="73"/>
      <c r="BF13" s="73"/>
      <c r="BG13" s="73"/>
      <c r="BH13" s="73"/>
      <c r="BI13" s="76"/>
      <c r="BK13" s="59"/>
      <c r="BL13" s="60"/>
      <c r="BM13" s="60"/>
      <c r="BN13" s="60"/>
      <c r="BO13" s="60"/>
      <c r="BP13" s="61"/>
      <c r="BQ13" s="105"/>
      <c r="BR13" s="59"/>
      <c r="BS13" s="60"/>
      <c r="BT13" s="60"/>
      <c r="BU13" s="60"/>
      <c r="BV13" s="60"/>
      <c r="BW13" s="60"/>
      <c r="BX13" s="60"/>
      <c r="BY13" s="60"/>
      <c r="BZ13" s="60"/>
      <c r="CA13" s="60"/>
      <c r="CB13" s="60"/>
      <c r="CC13" s="60"/>
      <c r="CD13" s="98">
        <v>221</v>
      </c>
      <c r="CE13" s="98">
        <v>369</v>
      </c>
      <c r="CF13" s="98">
        <v>205</v>
      </c>
      <c r="CG13" s="98">
        <v>112</v>
      </c>
      <c r="CH13" s="98">
        <v>27</v>
      </c>
      <c r="CI13" s="98">
        <v>16</v>
      </c>
      <c r="CJ13" s="98">
        <v>38</v>
      </c>
      <c r="CK13" s="98">
        <v>0</v>
      </c>
      <c r="CL13" s="98">
        <v>0</v>
      </c>
      <c r="CM13" s="98">
        <v>-2</v>
      </c>
      <c r="CN13" s="98">
        <v>0</v>
      </c>
      <c r="CO13" s="98">
        <v>0</v>
      </c>
      <c r="CP13" s="73">
        <v>-4</v>
      </c>
      <c r="CQ13" s="73">
        <v>0</v>
      </c>
      <c r="CR13" s="73">
        <v>0</v>
      </c>
      <c r="CS13" s="73">
        <v>0</v>
      </c>
      <c r="CT13" s="73">
        <v>0</v>
      </c>
      <c r="CU13" s="73">
        <v>0</v>
      </c>
      <c r="CV13" s="73">
        <v>0</v>
      </c>
      <c r="CW13" s="73">
        <v>0</v>
      </c>
      <c r="CX13" s="73">
        <v>0</v>
      </c>
      <c r="CY13" s="73">
        <v>0</v>
      </c>
      <c r="CZ13" s="73">
        <v>0</v>
      </c>
      <c r="DA13" s="73">
        <v>0</v>
      </c>
      <c r="DB13" s="73">
        <v>0</v>
      </c>
      <c r="DC13" s="73">
        <v>0</v>
      </c>
      <c r="DD13" s="73">
        <v>0</v>
      </c>
      <c r="DE13" s="73">
        <v>0</v>
      </c>
      <c r="DF13" s="73">
        <v>0</v>
      </c>
      <c r="DG13" s="73">
        <v>0</v>
      </c>
      <c r="DH13" s="73"/>
      <c r="DI13" s="73"/>
      <c r="DJ13" s="73"/>
      <c r="DK13" s="73"/>
      <c r="DL13" s="73"/>
      <c r="DM13" s="76"/>
    </row>
    <row r="14" spans="1:117" x14ac:dyDescent="0.25">
      <c r="M14" s="105"/>
      <c r="BQ14" s="105"/>
    </row>
    <row r="15" spans="1:117" x14ac:dyDescent="0.25">
      <c r="M15" s="105"/>
      <c r="V15" s="95"/>
      <c r="W15" s="95"/>
      <c r="X15" s="95"/>
      <c r="BQ15" s="105"/>
    </row>
    <row r="16" spans="1:117" x14ac:dyDescent="0.25">
      <c r="V16" s="95"/>
      <c r="W16" s="95"/>
      <c r="X16" s="95"/>
      <c r="AF16" s="129"/>
    </row>
    <row r="17" spans="22:66" x14ac:dyDescent="0.25">
      <c r="V17" s="95"/>
      <c r="W17" s="95"/>
      <c r="X17" s="95"/>
      <c r="BN17" s="99"/>
    </row>
    <row r="18" spans="22:66" x14ac:dyDescent="0.25">
      <c r="V18" s="95"/>
      <c r="W18" s="95"/>
      <c r="X18" s="95"/>
    </row>
    <row r="19" spans="22:66" x14ac:dyDescent="0.25">
      <c r="V19" s="95"/>
      <c r="W19" s="95"/>
      <c r="X19" s="95"/>
    </row>
    <row r="20" spans="22:66" x14ac:dyDescent="0.25">
      <c r="V20" s="20"/>
    </row>
  </sheetData>
  <sheetProtection algorithmName="SHA-512" hashValue="jwSTuWajlESF2r3cr7RyC5bjkNTc3/3SGYVUzx+wVCXe8Mc4ualZnMLy2WRKX1KgW3U6fQnnM1hWwBuheal4iQ==" saltValue="yy+ruTfyS/aQE0EYI6e5OA==" spinCount="100000" sheet="1" objects="1" scenarios="1"/>
  <mergeCells count="7">
    <mergeCell ref="A7:C7"/>
    <mergeCell ref="G7:L7"/>
    <mergeCell ref="BK7:BP7"/>
    <mergeCell ref="G6:BI6"/>
    <mergeCell ref="N7:BI7"/>
    <mergeCell ref="BK6:DM6"/>
    <mergeCell ref="BR7:DM7"/>
  </mergeCells>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A17"/>
  <sheetViews>
    <sheetView workbookViewId="0">
      <selection activeCell="E6" sqref="E6"/>
    </sheetView>
  </sheetViews>
  <sheetFormatPr defaultColWidth="9.140625" defaultRowHeight="15" x14ac:dyDescent="0.25"/>
  <cols>
    <col min="1" max="1" width="24" style="20" customWidth="1"/>
    <col min="2" max="2" width="10.140625" style="20" customWidth="1"/>
    <col min="3" max="3" width="22.42578125" style="20" customWidth="1"/>
    <col min="4" max="4" width="2.85546875" style="20" customWidth="1"/>
    <col min="5" max="5" width="9.140625" style="20" customWidth="1"/>
    <col min="6" max="6" width="3.85546875" style="20" customWidth="1"/>
    <col min="7" max="9" width="9.140625" style="20"/>
    <col min="10" max="10" width="10.5703125" style="20" bestFit="1" customWidth="1"/>
    <col min="11" max="12" width="10.28515625" style="20" bestFit="1" customWidth="1"/>
    <col min="13" max="13" width="5.28515625" style="20" customWidth="1"/>
    <col min="14" max="16" width="9.140625" style="20"/>
    <col min="17" max="17" width="10.5703125" style="20" bestFit="1" customWidth="1"/>
    <col min="18" max="18" width="10.28515625" style="20" bestFit="1" customWidth="1"/>
    <col min="19" max="59" width="9.140625" style="20"/>
    <col min="60" max="60" width="10.5703125" style="20" bestFit="1" customWidth="1"/>
    <col min="61" max="61" width="10.28515625" style="20" bestFit="1" customWidth="1"/>
    <col min="62" max="62" width="10.28515625" style="20" customWidth="1"/>
    <col min="63" max="63" width="5.28515625" style="20" customWidth="1"/>
    <col min="64" max="66" width="9.140625" style="20"/>
    <col min="67" max="67" width="10.5703125" style="20" bestFit="1" customWidth="1"/>
    <col min="68" max="68" width="10.28515625" style="20" bestFit="1" customWidth="1"/>
    <col min="69" max="16384" width="9.140625" style="20"/>
  </cols>
  <sheetData>
    <row r="1" spans="1:105" x14ac:dyDescent="0.25">
      <c r="A1" s="19" t="s">
        <v>113</v>
      </c>
    </row>
    <row r="2" spans="1:105" x14ac:dyDescent="0.25">
      <c r="G2" s="29" t="s">
        <v>1</v>
      </c>
      <c r="H2" s="29" t="s">
        <v>1</v>
      </c>
      <c r="I2" s="29" t="s">
        <v>1</v>
      </c>
      <c r="J2" s="29" t="s">
        <v>1</v>
      </c>
      <c r="K2" s="29" t="s">
        <v>1</v>
      </c>
      <c r="L2" s="29" t="s">
        <v>1</v>
      </c>
      <c r="M2" s="29"/>
      <c r="N2" s="29" t="s">
        <v>1</v>
      </c>
      <c r="O2" s="29" t="s">
        <v>1</v>
      </c>
      <c r="P2" s="29" t="s">
        <v>1</v>
      </c>
      <c r="Q2" s="29" t="s">
        <v>1</v>
      </c>
      <c r="R2" s="29" t="s">
        <v>1</v>
      </c>
      <c r="S2" s="29" t="s">
        <v>1</v>
      </c>
      <c r="T2" s="29" t="s">
        <v>1</v>
      </c>
      <c r="U2" s="29" t="s">
        <v>1</v>
      </c>
      <c r="V2" s="29" t="s">
        <v>1</v>
      </c>
      <c r="W2" s="29" t="s">
        <v>1</v>
      </c>
      <c r="X2" s="29" t="s">
        <v>1</v>
      </c>
      <c r="Y2" s="29" t="s">
        <v>1</v>
      </c>
      <c r="Z2" s="29" t="s">
        <v>1</v>
      </c>
      <c r="AA2" s="29" t="s">
        <v>1</v>
      </c>
      <c r="AB2" s="29" t="s">
        <v>1</v>
      </c>
      <c r="AC2" s="29" t="s">
        <v>1</v>
      </c>
      <c r="AD2" s="29" t="s">
        <v>1</v>
      </c>
      <c r="AE2" s="29" t="s">
        <v>1</v>
      </c>
      <c r="AF2" s="29" t="s">
        <v>1</v>
      </c>
      <c r="AG2" s="29" t="s">
        <v>1</v>
      </c>
      <c r="AH2" s="29" t="s">
        <v>1</v>
      </c>
      <c r="AI2" s="29" t="s">
        <v>1</v>
      </c>
      <c r="AJ2" s="29" t="s">
        <v>1</v>
      </c>
      <c r="AK2" s="29" t="s">
        <v>1</v>
      </c>
      <c r="AL2" s="29" t="s">
        <v>1</v>
      </c>
      <c r="AM2" s="29" t="s">
        <v>1</v>
      </c>
      <c r="AN2" s="29" t="s">
        <v>1</v>
      </c>
      <c r="AO2" s="29" t="s">
        <v>1</v>
      </c>
      <c r="AP2" s="29" t="s">
        <v>1</v>
      </c>
      <c r="AQ2" s="29" t="s">
        <v>1</v>
      </c>
      <c r="AR2" s="29" t="s">
        <v>1</v>
      </c>
      <c r="AS2" s="29" t="s">
        <v>1</v>
      </c>
      <c r="AT2" s="29" t="s">
        <v>1</v>
      </c>
      <c r="AU2" s="29" t="s">
        <v>1</v>
      </c>
      <c r="AV2" s="29" t="s">
        <v>1</v>
      </c>
      <c r="AW2" s="29" t="s">
        <v>1</v>
      </c>
      <c r="AX2" s="29" t="s">
        <v>1</v>
      </c>
      <c r="AY2" s="29" t="s">
        <v>1</v>
      </c>
      <c r="AZ2" s="29" t="s">
        <v>1</v>
      </c>
      <c r="BA2" s="29" t="s">
        <v>1</v>
      </c>
      <c r="BB2" s="29" t="s">
        <v>1</v>
      </c>
      <c r="BC2" s="29" t="s">
        <v>1</v>
      </c>
      <c r="BE2" s="29" t="s">
        <v>26</v>
      </c>
      <c r="BF2" s="29" t="s">
        <v>26</v>
      </c>
      <c r="BG2" s="29" t="s">
        <v>26</v>
      </c>
      <c r="BH2" s="29" t="s">
        <v>26</v>
      </c>
      <c r="BI2" s="29" t="s">
        <v>26</v>
      </c>
      <c r="BJ2" s="29" t="s">
        <v>26</v>
      </c>
      <c r="BK2" s="29"/>
      <c r="BL2" s="29" t="s">
        <v>26</v>
      </c>
      <c r="BM2" s="29" t="s">
        <v>26</v>
      </c>
      <c r="BN2" s="29" t="s">
        <v>26</v>
      </c>
      <c r="BO2" s="29" t="s">
        <v>26</v>
      </c>
      <c r="BP2" s="29" t="s">
        <v>26</v>
      </c>
      <c r="BQ2" s="29" t="s">
        <v>26</v>
      </c>
      <c r="BR2" s="29" t="s">
        <v>26</v>
      </c>
      <c r="BS2" s="29" t="s">
        <v>26</v>
      </c>
      <c r="BT2" s="29" t="s">
        <v>26</v>
      </c>
      <c r="BU2" s="29" t="s">
        <v>26</v>
      </c>
      <c r="BV2" s="29" t="s">
        <v>26</v>
      </c>
      <c r="BW2" s="29" t="s">
        <v>26</v>
      </c>
      <c r="BX2" s="29" t="s">
        <v>26</v>
      </c>
      <c r="BY2" s="29" t="s">
        <v>26</v>
      </c>
      <c r="BZ2" s="29" t="s">
        <v>26</v>
      </c>
      <c r="CA2" s="29" t="s">
        <v>26</v>
      </c>
      <c r="CB2" s="29" t="s">
        <v>26</v>
      </c>
      <c r="CC2" s="29" t="s">
        <v>26</v>
      </c>
      <c r="CD2" s="29" t="s">
        <v>26</v>
      </c>
      <c r="CE2" s="29" t="s">
        <v>26</v>
      </c>
      <c r="CF2" s="29" t="s">
        <v>26</v>
      </c>
      <c r="CG2" s="29" t="s">
        <v>26</v>
      </c>
      <c r="CH2" s="29" t="s">
        <v>26</v>
      </c>
      <c r="CI2" s="29" t="s">
        <v>26</v>
      </c>
      <c r="CJ2" s="29" t="s">
        <v>26</v>
      </c>
      <c r="CK2" s="29" t="s">
        <v>26</v>
      </c>
      <c r="CL2" s="29" t="s">
        <v>26</v>
      </c>
      <c r="CM2" s="29" t="s">
        <v>26</v>
      </c>
      <c r="CN2" s="29" t="s">
        <v>26</v>
      </c>
      <c r="CO2" s="29" t="s">
        <v>26</v>
      </c>
      <c r="CP2" s="29" t="s">
        <v>26</v>
      </c>
      <c r="CQ2" s="29" t="s">
        <v>26</v>
      </c>
      <c r="CR2" s="29" t="s">
        <v>26</v>
      </c>
      <c r="CS2" s="29" t="s">
        <v>26</v>
      </c>
      <c r="CT2" s="29" t="s">
        <v>26</v>
      </c>
      <c r="CU2" s="29" t="s">
        <v>26</v>
      </c>
      <c r="CV2" s="29" t="s">
        <v>26</v>
      </c>
      <c r="CW2" s="29" t="s">
        <v>26</v>
      </c>
      <c r="CX2" s="29" t="s">
        <v>26</v>
      </c>
      <c r="CY2" s="29" t="s">
        <v>26</v>
      </c>
      <c r="CZ2" s="29" t="s">
        <v>26</v>
      </c>
      <c r="DA2" s="29" t="s">
        <v>26</v>
      </c>
    </row>
    <row r="3" spans="1:105" x14ac:dyDescent="0.25">
      <c r="A3" s="19"/>
      <c r="F3" s="28" t="s">
        <v>30</v>
      </c>
      <c r="G3" s="83">
        <f>SUM(G9:G11)</f>
        <v>0</v>
      </c>
      <c r="H3" s="83">
        <f t="shared" ref="H3:L3" si="0">SUM(H9:H11)</f>
        <v>0</v>
      </c>
      <c r="I3" s="83">
        <f t="shared" si="0"/>
        <v>0</v>
      </c>
      <c r="J3" s="83">
        <f t="shared" si="0"/>
        <v>1086326</v>
      </c>
      <c r="K3" s="83">
        <f t="shared" si="0"/>
        <v>1090262</v>
      </c>
      <c r="L3" s="83">
        <f t="shared" si="0"/>
        <v>1096203</v>
      </c>
      <c r="M3" s="83"/>
      <c r="N3" s="83">
        <f t="shared" ref="N3:Y3" si="1">SUM(N9:N11)</f>
        <v>0</v>
      </c>
      <c r="O3" s="83">
        <f t="shared" si="1"/>
        <v>0</v>
      </c>
      <c r="P3" s="83">
        <f t="shared" si="1"/>
        <v>0</v>
      </c>
      <c r="Q3" s="83">
        <f>SUM(Q9:Q11)</f>
        <v>1075729</v>
      </c>
      <c r="R3" s="83">
        <f t="shared" si="1"/>
        <v>2175829</v>
      </c>
      <c r="S3" s="83">
        <f t="shared" si="1"/>
        <v>9555</v>
      </c>
      <c r="T3" s="83">
        <f t="shared" si="1"/>
        <v>3248</v>
      </c>
      <c r="U3" s="83">
        <f>SUM(U9:U11)</f>
        <v>2270</v>
      </c>
      <c r="V3" s="83">
        <f>SUM(V9:V11)</f>
        <v>-943</v>
      </c>
      <c r="W3" s="83">
        <f t="shared" ref="W3:X3" si="2">SUM(W9:W11)</f>
        <v>-71</v>
      </c>
      <c r="X3" s="83">
        <f t="shared" si="2"/>
        <v>366</v>
      </c>
      <c r="Y3" s="83">
        <f t="shared" si="1"/>
        <v>-1796</v>
      </c>
      <c r="Z3" s="83">
        <f t="shared" ref="Z3:AE3" si="3">SUM(Z9:Z11)</f>
        <v>-26</v>
      </c>
      <c r="AA3" s="83">
        <f t="shared" si="3"/>
        <v>312</v>
      </c>
      <c r="AB3" s="83">
        <f t="shared" si="3"/>
        <v>-444</v>
      </c>
      <c r="AC3" s="83">
        <f t="shared" si="3"/>
        <v>7</v>
      </c>
      <c r="AD3" s="83">
        <f t="shared" si="3"/>
        <v>-81</v>
      </c>
      <c r="AE3" s="83">
        <f t="shared" si="3"/>
        <v>-51</v>
      </c>
      <c r="AF3" s="83">
        <f t="shared" ref="AF3:AQ3" si="4">SUM(AF9:AF11)</f>
        <v>-1022</v>
      </c>
      <c r="AG3" s="83">
        <f t="shared" si="4"/>
        <v>-122</v>
      </c>
      <c r="AH3" s="83">
        <f t="shared" si="4"/>
        <v>-92</v>
      </c>
      <c r="AI3" s="83">
        <f t="shared" si="4"/>
        <v>-80</v>
      </c>
      <c r="AJ3" s="83">
        <f t="shared" si="4"/>
        <v>-176</v>
      </c>
      <c r="AK3" s="83">
        <f t="shared" si="4"/>
        <v>-128</v>
      </c>
      <c r="AL3" s="83">
        <f t="shared" si="4"/>
        <v>-35</v>
      </c>
      <c r="AM3" s="83">
        <f t="shared" si="4"/>
        <v>-68</v>
      </c>
      <c r="AN3" s="83">
        <f t="shared" si="4"/>
        <v>-60</v>
      </c>
      <c r="AO3" s="83">
        <f t="shared" si="4"/>
        <v>-64</v>
      </c>
      <c r="AP3" s="83">
        <f t="shared" si="4"/>
        <v>-71</v>
      </c>
      <c r="AQ3" s="83">
        <f t="shared" si="4"/>
        <v>-1934</v>
      </c>
      <c r="AR3" s="83">
        <f t="shared" ref="AR3:BC3" si="5">SUM(AR9:AR11)</f>
        <v>-42</v>
      </c>
      <c r="AS3" s="83">
        <f t="shared" si="5"/>
        <v>-355</v>
      </c>
      <c r="AT3" s="83">
        <f t="shared" si="5"/>
        <v>-115</v>
      </c>
      <c r="AU3" s="83">
        <f t="shared" si="5"/>
        <v>-150</v>
      </c>
      <c r="AV3" s="83">
        <f t="shared" si="5"/>
        <v>-144</v>
      </c>
      <c r="AW3" s="83">
        <f t="shared" si="5"/>
        <v>-194</v>
      </c>
      <c r="AX3" s="83">
        <f t="shared" si="5"/>
        <v>0</v>
      </c>
      <c r="AY3" s="83">
        <f t="shared" si="5"/>
        <v>0</v>
      </c>
      <c r="AZ3" s="83">
        <f t="shared" si="5"/>
        <v>0</v>
      </c>
      <c r="BA3" s="83">
        <f t="shared" si="5"/>
        <v>0</v>
      </c>
      <c r="BB3" s="83">
        <f t="shared" si="5"/>
        <v>0</v>
      </c>
      <c r="BC3" s="83">
        <f t="shared" si="5"/>
        <v>0</v>
      </c>
      <c r="BE3" s="83">
        <f>SUM(BE9:BE11)</f>
        <v>0</v>
      </c>
      <c r="BF3" s="83">
        <f t="shared" ref="BF3:BJ3" si="6">SUM(BF9:BF11)</f>
        <v>0</v>
      </c>
      <c r="BG3" s="83">
        <f t="shared" si="6"/>
        <v>0</v>
      </c>
      <c r="BH3" s="83">
        <f t="shared" si="6"/>
        <v>0</v>
      </c>
      <c r="BI3" s="83">
        <f t="shared" si="6"/>
        <v>0</v>
      </c>
      <c r="BJ3" s="83">
        <f t="shared" si="6"/>
        <v>0</v>
      </c>
      <c r="BK3" s="83"/>
      <c r="BL3" s="83">
        <f>SUM(BL9:BL11)</f>
        <v>0</v>
      </c>
      <c r="BM3" s="83">
        <f t="shared" ref="BM3:BN3" si="7">SUM(BM9:BM11)</f>
        <v>0</v>
      </c>
      <c r="BN3" s="83">
        <f t="shared" si="7"/>
        <v>0</v>
      </c>
      <c r="BO3" s="83">
        <f>SUM(BO9:BO11)</f>
        <v>0</v>
      </c>
      <c r="BP3" s="83">
        <f t="shared" ref="BP3:BR3" si="8">SUM(BP9:BP11)</f>
        <v>0</v>
      </c>
      <c r="BQ3" s="83">
        <f t="shared" si="8"/>
        <v>0</v>
      </c>
      <c r="BR3" s="83">
        <f t="shared" si="8"/>
        <v>4947</v>
      </c>
      <c r="BS3" s="83">
        <f>SUM(BS9:BS11)</f>
        <v>3002</v>
      </c>
      <c r="BT3" s="83">
        <f>SUM(BT9:BT11)</f>
        <v>710</v>
      </c>
      <c r="BU3" s="83">
        <f t="shared" ref="BU3:CC3" si="9">SUM(BU9:BU11)</f>
        <v>1161</v>
      </c>
      <c r="BV3" s="83">
        <f t="shared" si="9"/>
        <v>558</v>
      </c>
      <c r="BW3" s="83">
        <f t="shared" si="9"/>
        <v>509</v>
      </c>
      <c r="BX3" s="83">
        <f t="shared" si="9"/>
        <v>581</v>
      </c>
      <c r="BY3" s="83">
        <f t="shared" si="9"/>
        <v>567</v>
      </c>
      <c r="BZ3" s="83">
        <f t="shared" si="9"/>
        <v>152</v>
      </c>
      <c r="CA3" s="83">
        <f t="shared" si="9"/>
        <v>164</v>
      </c>
      <c r="CB3" s="83">
        <f t="shared" si="9"/>
        <v>59</v>
      </c>
      <c r="CC3" s="83">
        <f t="shared" si="9"/>
        <v>30</v>
      </c>
      <c r="CD3" s="83">
        <f t="shared" ref="CD3:CO3" si="10">SUM(CD9:CD11)</f>
        <v>5</v>
      </c>
      <c r="CE3" s="83">
        <f t="shared" si="10"/>
        <v>-6</v>
      </c>
      <c r="CF3" s="83">
        <f t="shared" si="10"/>
        <v>0</v>
      </c>
      <c r="CG3" s="83">
        <f t="shared" si="10"/>
        <v>-6</v>
      </c>
      <c r="CH3" s="83">
        <f t="shared" si="10"/>
        <v>0</v>
      </c>
      <c r="CI3" s="83">
        <f t="shared" si="10"/>
        <v>0</v>
      </c>
      <c r="CJ3" s="83">
        <f t="shared" si="10"/>
        <v>0</v>
      </c>
      <c r="CK3" s="83">
        <f t="shared" si="10"/>
        <v>0</v>
      </c>
      <c r="CL3" s="83">
        <f t="shared" si="10"/>
        <v>0</v>
      </c>
      <c r="CM3" s="83">
        <f t="shared" si="10"/>
        <v>0</v>
      </c>
      <c r="CN3" s="83">
        <f t="shared" si="10"/>
        <v>0</v>
      </c>
      <c r="CO3" s="83">
        <f t="shared" si="10"/>
        <v>-2</v>
      </c>
      <c r="CP3" s="83">
        <f t="shared" ref="CP3:DA3" si="11">SUM(CP9:CP11)</f>
        <v>0</v>
      </c>
      <c r="CQ3" s="83">
        <f t="shared" si="11"/>
        <v>0</v>
      </c>
      <c r="CR3" s="83">
        <f t="shared" si="11"/>
        <v>0</v>
      </c>
      <c r="CS3" s="83">
        <f t="shared" si="11"/>
        <v>0</v>
      </c>
      <c r="CT3" s="83">
        <f t="shared" si="11"/>
        <v>0</v>
      </c>
      <c r="CU3" s="83">
        <f t="shared" si="11"/>
        <v>0</v>
      </c>
      <c r="CV3" s="83">
        <f t="shared" si="11"/>
        <v>0</v>
      </c>
      <c r="CW3" s="83">
        <f t="shared" si="11"/>
        <v>0</v>
      </c>
      <c r="CX3" s="83">
        <f t="shared" si="11"/>
        <v>0</v>
      </c>
      <c r="CY3" s="83">
        <f t="shared" si="11"/>
        <v>0</v>
      </c>
      <c r="CZ3" s="83">
        <f t="shared" si="11"/>
        <v>0</v>
      </c>
      <c r="DA3" s="83">
        <f t="shared" si="11"/>
        <v>0</v>
      </c>
    </row>
    <row r="4" spans="1:105" x14ac:dyDescent="0.25">
      <c r="F4" s="28" t="s">
        <v>31</v>
      </c>
      <c r="G4" s="83">
        <f>SUM(G12:G13)</f>
        <v>0</v>
      </c>
      <c r="H4" s="83">
        <f t="shared" ref="H4:L4" si="12">SUM(H12:H13)</f>
        <v>0</v>
      </c>
      <c r="I4" s="83">
        <f t="shared" si="12"/>
        <v>0</v>
      </c>
      <c r="J4" s="83">
        <f t="shared" si="12"/>
        <v>556698</v>
      </c>
      <c r="K4" s="83">
        <f t="shared" si="12"/>
        <v>567819</v>
      </c>
      <c r="L4" s="83">
        <f t="shared" si="12"/>
        <v>579921</v>
      </c>
      <c r="M4" s="83"/>
      <c r="N4" s="83">
        <f t="shared" ref="N4:Y4" si="13">SUM(N12:N13)</f>
        <v>0</v>
      </c>
      <c r="O4" s="83">
        <f t="shared" si="13"/>
        <v>0</v>
      </c>
      <c r="P4" s="83">
        <f t="shared" si="13"/>
        <v>0</v>
      </c>
      <c r="Q4" s="83">
        <f>SUM(Q12:Q13)</f>
        <v>533303</v>
      </c>
      <c r="R4" s="83">
        <f t="shared" si="13"/>
        <v>1100838</v>
      </c>
      <c r="S4" s="83">
        <f t="shared" si="13"/>
        <v>9053</v>
      </c>
      <c r="T4" s="83">
        <f t="shared" si="13"/>
        <v>-20</v>
      </c>
      <c r="U4" s="83">
        <f>SUM(U12:U13)</f>
        <v>1684</v>
      </c>
      <c r="V4" s="83">
        <f>SUM(V12:V13)</f>
        <v>-848</v>
      </c>
      <c r="W4" s="83">
        <f t="shared" ref="W4:X4" si="14">SUM(W12:W13)</f>
        <v>-192</v>
      </c>
      <c r="X4" s="83">
        <f t="shared" si="14"/>
        <v>-153</v>
      </c>
      <c r="Y4" s="83">
        <f t="shared" si="13"/>
        <v>-467</v>
      </c>
      <c r="Z4" s="83">
        <f t="shared" ref="Z4:AE4" si="15">SUM(Z12:Z13)</f>
        <v>316</v>
      </c>
      <c r="AA4" s="83">
        <f t="shared" si="15"/>
        <v>-76</v>
      </c>
      <c r="AB4" s="83">
        <f t="shared" si="15"/>
        <v>-107</v>
      </c>
      <c r="AC4" s="83">
        <f t="shared" si="15"/>
        <v>-229</v>
      </c>
      <c r="AD4" s="83">
        <f t="shared" si="15"/>
        <v>-139</v>
      </c>
      <c r="AE4" s="83">
        <f t="shared" si="15"/>
        <v>-224</v>
      </c>
      <c r="AF4" s="83">
        <f t="shared" ref="AF4:AQ4" si="16">SUM(AF12:AF13)</f>
        <v>-204</v>
      </c>
      <c r="AG4" s="83">
        <f t="shared" si="16"/>
        <v>-169</v>
      </c>
      <c r="AH4" s="83">
        <f t="shared" si="16"/>
        <v>-137</v>
      </c>
      <c r="AI4" s="83">
        <f t="shared" si="16"/>
        <v>-178</v>
      </c>
      <c r="AJ4" s="83">
        <f t="shared" si="16"/>
        <v>-150</v>
      </c>
      <c r="AK4" s="83">
        <f t="shared" si="16"/>
        <v>-121</v>
      </c>
      <c r="AL4" s="83">
        <f t="shared" si="16"/>
        <v>-164</v>
      </c>
      <c r="AM4" s="83">
        <f t="shared" si="16"/>
        <v>-110</v>
      </c>
      <c r="AN4" s="83">
        <f t="shared" si="16"/>
        <v>-139</v>
      </c>
      <c r="AO4" s="83">
        <f t="shared" si="16"/>
        <v>-80</v>
      </c>
      <c r="AP4" s="83">
        <f t="shared" si="16"/>
        <v>-95</v>
      </c>
      <c r="AQ4" s="83">
        <f t="shared" si="16"/>
        <v>-168</v>
      </c>
      <c r="AR4" s="83">
        <f t="shared" ref="AR4:BC4" si="17">SUM(AR12:AR13)</f>
        <v>-78</v>
      </c>
      <c r="AS4" s="83">
        <f t="shared" si="17"/>
        <v>-66</v>
      </c>
      <c r="AT4" s="83">
        <f t="shared" si="17"/>
        <v>-58</v>
      </c>
      <c r="AU4" s="83">
        <f t="shared" si="17"/>
        <v>-133</v>
      </c>
      <c r="AV4" s="83">
        <f t="shared" si="17"/>
        <v>-91</v>
      </c>
      <c r="AW4" s="83">
        <f t="shared" si="17"/>
        <v>-12</v>
      </c>
      <c r="AX4" s="83">
        <f t="shared" si="17"/>
        <v>0</v>
      </c>
      <c r="AY4" s="83">
        <f t="shared" si="17"/>
        <v>0</v>
      </c>
      <c r="AZ4" s="83">
        <f t="shared" si="17"/>
        <v>0</v>
      </c>
      <c r="BA4" s="83">
        <f t="shared" si="17"/>
        <v>0</v>
      </c>
      <c r="BB4" s="83">
        <f t="shared" si="17"/>
        <v>0</v>
      </c>
      <c r="BC4" s="83">
        <f t="shared" si="17"/>
        <v>0</v>
      </c>
      <c r="BE4" s="83">
        <f>SUM(BE12:BE13)</f>
        <v>0</v>
      </c>
      <c r="BF4" s="83">
        <f t="shared" ref="BF4:BJ4" si="18">SUM(BF12:BF13)</f>
        <v>0</v>
      </c>
      <c r="BG4" s="83">
        <f t="shared" si="18"/>
        <v>0</v>
      </c>
      <c r="BH4" s="83">
        <f t="shared" si="18"/>
        <v>0</v>
      </c>
      <c r="BI4" s="83">
        <f t="shared" si="18"/>
        <v>0</v>
      </c>
      <c r="BJ4" s="83">
        <f t="shared" si="18"/>
        <v>0</v>
      </c>
      <c r="BK4" s="83"/>
      <c r="BL4" s="83">
        <f t="shared" ref="BL4:BN4" si="19">SUM(BL12:BL13)</f>
        <v>0</v>
      </c>
      <c r="BM4" s="83">
        <f t="shared" si="19"/>
        <v>0</v>
      </c>
      <c r="BN4" s="83">
        <f t="shared" si="19"/>
        <v>0</v>
      </c>
      <c r="BO4" s="83">
        <f>SUM(BO12:BO13)</f>
        <v>0</v>
      </c>
      <c r="BP4" s="83">
        <f t="shared" ref="BP4:BR4" si="20">SUM(BP12:BP13)</f>
        <v>0</v>
      </c>
      <c r="BQ4" s="83">
        <f t="shared" si="20"/>
        <v>0</v>
      </c>
      <c r="BR4" s="83">
        <f t="shared" si="20"/>
        <v>2822</v>
      </c>
      <c r="BS4" s="83">
        <f>SUM(BS12:BS13)</f>
        <v>2711</v>
      </c>
      <c r="BT4" s="83">
        <f>SUM(BT12:BT13)</f>
        <v>1206</v>
      </c>
      <c r="BU4" s="83">
        <f t="shared" ref="BU4:CC4" si="21">SUM(BU12:BU13)</f>
        <v>928</v>
      </c>
      <c r="BV4" s="83">
        <f t="shared" si="21"/>
        <v>547</v>
      </c>
      <c r="BW4" s="83">
        <f t="shared" si="21"/>
        <v>371</v>
      </c>
      <c r="BX4" s="83">
        <f t="shared" si="21"/>
        <v>846</v>
      </c>
      <c r="BY4" s="83">
        <f t="shared" si="21"/>
        <v>238</v>
      </c>
      <c r="BZ4" s="83">
        <f t="shared" si="21"/>
        <v>123</v>
      </c>
      <c r="CA4" s="83">
        <f t="shared" si="21"/>
        <v>80</v>
      </c>
      <c r="CB4" s="83">
        <f t="shared" si="21"/>
        <v>41</v>
      </c>
      <c r="CC4" s="83">
        <f t="shared" si="21"/>
        <v>13</v>
      </c>
      <c r="CD4" s="83">
        <f t="shared" ref="CD4:CO4" si="22">SUM(CD12:CD13)</f>
        <v>-2</v>
      </c>
      <c r="CE4" s="83">
        <f t="shared" si="22"/>
        <v>-2</v>
      </c>
      <c r="CF4" s="83">
        <f t="shared" si="22"/>
        <v>0</v>
      </c>
      <c r="CG4" s="83">
        <f t="shared" si="22"/>
        <v>0</v>
      </c>
      <c r="CH4" s="83">
        <f t="shared" si="22"/>
        <v>0</v>
      </c>
      <c r="CI4" s="83">
        <f t="shared" si="22"/>
        <v>0</v>
      </c>
      <c r="CJ4" s="83">
        <f t="shared" si="22"/>
        <v>0</v>
      </c>
      <c r="CK4" s="83">
        <f t="shared" si="22"/>
        <v>-1</v>
      </c>
      <c r="CL4" s="83">
        <f t="shared" si="22"/>
        <v>0</v>
      </c>
      <c r="CM4" s="83">
        <f t="shared" si="22"/>
        <v>0</v>
      </c>
      <c r="CN4" s="83">
        <f t="shared" si="22"/>
        <v>0</v>
      </c>
      <c r="CO4" s="83">
        <f t="shared" si="22"/>
        <v>0</v>
      </c>
      <c r="CP4" s="83">
        <f t="shared" ref="CP4:DA4" si="23">SUM(CP12:CP13)</f>
        <v>0</v>
      </c>
      <c r="CQ4" s="83">
        <f t="shared" si="23"/>
        <v>0</v>
      </c>
      <c r="CR4" s="83">
        <f t="shared" si="23"/>
        <v>-2</v>
      </c>
      <c r="CS4" s="83">
        <f t="shared" si="23"/>
        <v>0</v>
      </c>
      <c r="CT4" s="83">
        <f t="shared" si="23"/>
        <v>0</v>
      </c>
      <c r="CU4" s="83">
        <f t="shared" si="23"/>
        <v>0</v>
      </c>
      <c r="CV4" s="83">
        <f t="shared" si="23"/>
        <v>0</v>
      </c>
      <c r="CW4" s="83">
        <f t="shared" si="23"/>
        <v>0</v>
      </c>
      <c r="CX4" s="83">
        <f t="shared" si="23"/>
        <v>0</v>
      </c>
      <c r="CY4" s="83">
        <f t="shared" si="23"/>
        <v>0</v>
      </c>
      <c r="CZ4" s="83">
        <f t="shared" si="23"/>
        <v>0</v>
      </c>
      <c r="DA4" s="83">
        <f t="shared" si="23"/>
        <v>0</v>
      </c>
    </row>
    <row r="5" spans="1:105" ht="15.75" thickBot="1" x14ac:dyDescent="0.3"/>
    <row r="6" spans="1:105" ht="15.75" thickBot="1" x14ac:dyDescent="0.3">
      <c r="E6" s="6">
        <v>44013</v>
      </c>
      <c r="G6" s="250" t="s">
        <v>1</v>
      </c>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2"/>
      <c r="BE6" s="256" t="s">
        <v>26</v>
      </c>
      <c r="BF6" s="257"/>
      <c r="BG6" s="257"/>
      <c r="BH6" s="257"/>
      <c r="BI6" s="257"/>
      <c r="BJ6" s="257"/>
      <c r="BK6" s="257"/>
      <c r="BL6" s="257"/>
      <c r="BM6" s="257"/>
      <c r="BN6" s="257"/>
      <c r="BO6" s="257"/>
      <c r="BP6" s="257"/>
      <c r="BQ6" s="257"/>
      <c r="BR6" s="257"/>
      <c r="BS6" s="257"/>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8"/>
    </row>
    <row r="7" spans="1:105" ht="18.75" thickBot="1" x14ac:dyDescent="0.3">
      <c r="A7" s="241"/>
      <c r="B7" s="242"/>
      <c r="C7" s="243"/>
      <c r="G7" s="247" t="s">
        <v>18</v>
      </c>
      <c r="H7" s="248"/>
      <c r="I7" s="248"/>
      <c r="J7" s="248"/>
      <c r="K7" s="248"/>
      <c r="L7" s="249"/>
      <c r="M7" s="104"/>
      <c r="N7" s="259" t="s">
        <v>19</v>
      </c>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c r="AW7" s="260"/>
      <c r="AX7" s="260"/>
      <c r="AY7" s="260"/>
      <c r="AZ7" s="260"/>
      <c r="BA7" s="260"/>
      <c r="BB7" s="260"/>
      <c r="BC7" s="261"/>
      <c r="BE7" s="247" t="s">
        <v>18</v>
      </c>
      <c r="BF7" s="248"/>
      <c r="BG7" s="248"/>
      <c r="BH7" s="248"/>
      <c r="BI7" s="248"/>
      <c r="BJ7" s="249"/>
      <c r="BK7" s="104"/>
      <c r="BL7" s="259" t="s">
        <v>19</v>
      </c>
      <c r="BM7" s="260"/>
      <c r="BN7" s="260"/>
      <c r="BO7" s="260"/>
      <c r="BP7" s="260"/>
      <c r="BQ7" s="260"/>
      <c r="BR7" s="260"/>
      <c r="BS7" s="260"/>
      <c r="BT7" s="260"/>
      <c r="BU7" s="260"/>
      <c r="BV7" s="260"/>
      <c r="BW7" s="260"/>
      <c r="BX7" s="260"/>
      <c r="BY7" s="260"/>
      <c r="BZ7" s="260"/>
      <c r="CA7" s="260"/>
      <c r="CB7" s="260"/>
      <c r="CC7" s="260"/>
      <c r="CD7" s="260"/>
      <c r="CE7" s="260"/>
      <c r="CF7" s="260"/>
      <c r="CG7" s="260"/>
      <c r="CH7" s="260"/>
      <c r="CI7" s="260"/>
      <c r="CJ7" s="260"/>
      <c r="CK7" s="260"/>
      <c r="CL7" s="260"/>
      <c r="CM7" s="260"/>
      <c r="CN7" s="260"/>
      <c r="CO7" s="260"/>
      <c r="CP7" s="260"/>
      <c r="CQ7" s="260"/>
      <c r="CR7" s="260"/>
      <c r="CS7" s="260"/>
      <c r="CT7" s="260"/>
      <c r="CU7" s="260"/>
      <c r="CV7" s="260"/>
      <c r="CW7" s="260"/>
      <c r="CX7" s="260"/>
      <c r="CY7" s="260"/>
      <c r="CZ7" s="260"/>
      <c r="DA7" s="261"/>
    </row>
    <row r="8" spans="1:105" ht="39" thickBot="1" x14ac:dyDescent="0.3">
      <c r="A8" s="24" t="s">
        <v>4</v>
      </c>
      <c r="B8" s="11" t="s">
        <v>10</v>
      </c>
      <c r="C8" s="10" t="s">
        <v>3</v>
      </c>
      <c r="G8" s="7" t="str">
        <f>TEXT(DATE(YEAR($E6),MONTH($E6)+COLUMNS($G8:G8)-1,DAY($E6)),"YYYYMM")</f>
        <v>202007</v>
      </c>
      <c r="H8" s="8" t="str">
        <f>TEXT(DATE(YEAR($E6),MONTH($E6)+COLUMNS($G8:H8)-1,DAY($E6)),"YYYYMM")</f>
        <v>202008</v>
      </c>
      <c r="I8" s="8" t="str">
        <f>TEXT(DATE(YEAR($E6),MONTH($E6)+COLUMNS($G8:I8)-1,DAY($E6)),"YYYYMM")</f>
        <v>202009</v>
      </c>
      <c r="J8" s="8" t="str">
        <f>TEXT(DATE(YEAR($E6),MONTH($E6)+COLUMNS($G8:J8)-1,DAY($E6)),"YYYYMM")</f>
        <v>202010</v>
      </c>
      <c r="K8" s="8" t="str">
        <f>TEXT(DATE(YEAR($E6),MONTH($E6)+COLUMNS($G8:K8)-1,DAY($E6)),"YYYYMM")</f>
        <v>202011</v>
      </c>
      <c r="L8" s="9" t="str">
        <f>TEXT(DATE(YEAR($E6),MONTH($E6)+COLUMNS($G8:L8)-1,DAY($E6)),"YYYYMM")</f>
        <v>202012</v>
      </c>
      <c r="M8" s="104"/>
      <c r="N8" s="7" t="str">
        <f>TEXT(DATE(YEAR($E6),MONTH($E6)+COLUMNS($N8:N8)-1,DAY($E6)),"YYYYMM")</f>
        <v>202007</v>
      </c>
      <c r="O8" s="8" t="str">
        <f>TEXT(DATE(YEAR($E6),MONTH($E6)+COLUMNS($N8:O8)-1,DAY($E6)),"YYYYMM")</f>
        <v>202008</v>
      </c>
      <c r="P8" s="8" t="str">
        <f>TEXT(DATE(YEAR($E6),MONTH($E6)+COLUMNS($N8:P8)-1,DAY($E6)),"YYYYMM")</f>
        <v>202009</v>
      </c>
      <c r="Q8" s="8" t="str">
        <f>TEXT(DATE(YEAR($E6),MONTH($E6)+COLUMNS($N8:Q8)-1,DAY($E6)),"YYYYMM")</f>
        <v>202010</v>
      </c>
      <c r="R8" s="8" t="str">
        <f>TEXT(DATE(YEAR($E6),MONTH($E6)+COLUMNS($N8:R8)-1,DAY($E6)),"YYYYMM")</f>
        <v>202011</v>
      </c>
      <c r="S8" s="8" t="str">
        <f>TEXT(DATE(YEAR($E6),MONTH($E6)+COLUMNS($N8:S8)-1,DAY($E6)),"YYYYMM")</f>
        <v>202012</v>
      </c>
      <c r="T8" s="8" t="str">
        <f>TEXT(DATE(YEAR($E6),MONTH($E6)+COLUMNS($N8:T8)-1,DAY($E6)),"YYYYMM")</f>
        <v>202101</v>
      </c>
      <c r="U8" s="8" t="str">
        <f>TEXT(DATE(YEAR($E6),MONTH($E6)+COLUMNS($N8:U8)-1,DAY($E6)),"YYYYMM")</f>
        <v>202102</v>
      </c>
      <c r="V8" s="8" t="str">
        <f>TEXT(DATE(YEAR($E6),MONTH($E6)+COLUMNS($N8:V8)-1,DAY($E6)),"YYYYMM")</f>
        <v>202103</v>
      </c>
      <c r="W8" s="21" t="str">
        <f>TEXT(DATE(YEAR($E6),MONTH($E6)+COLUMNS($N8:W8)-1,DAY($E6)),"YYYYMM")</f>
        <v>202104</v>
      </c>
      <c r="X8" s="21" t="str">
        <f>TEXT(DATE(YEAR($E6),MONTH($E6)+COLUMNS($N8:X8)-1,DAY($E6)),"YYYYMM")</f>
        <v>202105</v>
      </c>
      <c r="Y8" s="21" t="str">
        <f>TEXT(DATE(YEAR($E6),MONTH($E6)+COLUMNS($N8:Y8)-1,DAY($E6)),"YYYYMM")</f>
        <v>202106</v>
      </c>
      <c r="Z8" s="21" t="str">
        <f>TEXT(DATE(YEAR($E6),MONTH($E6)+COLUMNS($N8:Z8)-1,DAY($E6)),"YYYYMM")</f>
        <v>202107</v>
      </c>
      <c r="AA8" s="21" t="str">
        <f>TEXT(DATE(YEAR($E6),MONTH($E6)+COLUMNS($N8:AA8)-1,DAY($E6)),"YYYYMM")</f>
        <v>202108</v>
      </c>
      <c r="AB8" s="21" t="str">
        <f>TEXT(DATE(YEAR($E6),MONTH($E6)+COLUMNS($N8:AB8)-1,DAY($E6)),"YYYYMM")</f>
        <v>202109</v>
      </c>
      <c r="AC8" s="21" t="str">
        <f>TEXT(DATE(YEAR($E6),MONTH($E6)+COLUMNS($N8:AC8)-1,DAY($E6)),"YYYYMM")</f>
        <v>202110</v>
      </c>
      <c r="AD8" s="21" t="str">
        <f>TEXT(DATE(YEAR($E6),MONTH($E6)+COLUMNS($N8:AD8)-1,DAY($E6)),"YYYYMM")</f>
        <v>202111</v>
      </c>
      <c r="AE8" s="133" t="str">
        <f>TEXT(DATE(YEAR($E6),MONTH($E6)+COLUMNS($N8:AE8)-1,DAY($E6)),"YYYYMM")</f>
        <v>202112</v>
      </c>
      <c r="AF8" s="8" t="str">
        <f>TEXT(DATE(YEAR($E6),MONTH($E6)+COLUMNS($N8:AF8)-1,DAY($E6)),"YYYYMM")</f>
        <v>202201</v>
      </c>
      <c r="AG8" s="8" t="str">
        <f>TEXT(DATE(YEAR($E6),MONTH($E6)+COLUMNS($N8:AG8)-1,DAY($E6)),"YYYYMM")</f>
        <v>202202</v>
      </c>
      <c r="AH8" s="8" t="str">
        <f>TEXT(DATE(YEAR($E6),MONTH($E6)+COLUMNS($N8:AH8)-1,DAY($E6)),"YYYYMM")</f>
        <v>202203</v>
      </c>
      <c r="AI8" s="8" t="str">
        <f>TEXT(DATE(YEAR($E6),MONTH($E6)+COLUMNS($N8:AI8)-1,DAY($E6)),"YYYYMM")</f>
        <v>202204</v>
      </c>
      <c r="AJ8" s="8" t="str">
        <f>TEXT(DATE(YEAR($E6),MONTH($E6)+COLUMNS($N8:AJ8)-1,DAY($E6)),"YYYYMM")</f>
        <v>202205</v>
      </c>
      <c r="AK8" s="8" t="str">
        <f>TEXT(DATE(YEAR($E6),MONTH($E6)+COLUMNS($N8:AK8)-1,DAY($E6)),"YYYYMM")</f>
        <v>202206</v>
      </c>
      <c r="AL8" s="8" t="str">
        <f>TEXT(DATE(YEAR($E6),MONTH($E6)+COLUMNS($N8:AL8)-1,DAY($E6)),"YYYYMM")</f>
        <v>202207</v>
      </c>
      <c r="AM8" s="8" t="str">
        <f>TEXT(DATE(YEAR($E6),MONTH($E6)+COLUMNS($N8:AM8)-1,DAY($E6)),"YYYYMM")</f>
        <v>202208</v>
      </c>
      <c r="AN8" s="8" t="str">
        <f>TEXT(DATE(YEAR($E6),MONTH($E6)+COLUMNS($N8:AN8)-1,DAY($E6)),"YYYYMM")</f>
        <v>202209</v>
      </c>
      <c r="AO8" s="8" t="str">
        <f>TEXT(DATE(YEAR($E6),MONTH($E6)+COLUMNS($N8:AO8)-1,DAY($E6)),"YYYYMM")</f>
        <v>202210</v>
      </c>
      <c r="AP8" s="8" t="str">
        <f>TEXT(DATE(YEAR($E6),MONTH($E6)+COLUMNS($N8:AP8)-1,DAY($E6)),"YYYYMM")</f>
        <v>202211</v>
      </c>
      <c r="AQ8" s="8" t="str">
        <f>TEXT(DATE(YEAR($E6),MONTH($E6)+COLUMNS($N8:AQ8)-1,DAY($E6)),"YYYYMM")</f>
        <v>202212</v>
      </c>
      <c r="AR8" s="8" t="str">
        <f>TEXT(DATE(YEAR($E6),MONTH($E6)+COLUMNS($N8:AR8)-1,DAY($E6)),"YYYYMM")</f>
        <v>202301</v>
      </c>
      <c r="AS8" s="8" t="str">
        <f>TEXT(DATE(YEAR($E6),MONTH($E6)+COLUMNS($N8:AS8)-1,DAY($E6)),"YYYYMM")</f>
        <v>202302</v>
      </c>
      <c r="AT8" s="8" t="str">
        <f>TEXT(DATE(YEAR($E6),MONTH($E6)+COLUMNS($N8:AT8)-1,DAY($E6)),"YYYYMM")</f>
        <v>202303</v>
      </c>
      <c r="AU8" s="8" t="str">
        <f>TEXT(DATE(YEAR($E6),MONTH($E6)+COLUMNS($N8:AU8)-1,DAY($E6)),"YYYYMM")</f>
        <v>202304</v>
      </c>
      <c r="AV8" s="8" t="str">
        <f>TEXT(DATE(YEAR($E6),MONTH($E6)+COLUMNS($N8:AV8)-1,DAY($E6)),"YYYYMM")</f>
        <v>202305</v>
      </c>
      <c r="AW8" s="8" t="str">
        <f>TEXT(DATE(YEAR($E6),MONTH($E6)+COLUMNS($N8:AW8)-1,DAY($E6)),"YYYYMM")</f>
        <v>202306</v>
      </c>
      <c r="AX8" s="8" t="str">
        <f>TEXT(DATE(YEAR($E6),MONTH($E6)+COLUMNS($N8:AX8)-1,DAY($E6)),"YYYYMM")</f>
        <v>202307</v>
      </c>
      <c r="AY8" s="8" t="str">
        <f>TEXT(DATE(YEAR($E6),MONTH($E6)+COLUMNS($N8:AY8)-1,DAY($E6)),"YYYYMM")</f>
        <v>202308</v>
      </c>
      <c r="AZ8" s="8" t="str">
        <f>TEXT(DATE(YEAR($E6),MONTH($E6)+COLUMNS($N8:AZ8)-1,DAY($E6)),"YYYYMM")</f>
        <v>202309</v>
      </c>
      <c r="BA8" s="8" t="str">
        <f>TEXT(DATE(YEAR($E6),MONTH($E6)+COLUMNS($N8:BA8)-1,DAY($E6)),"YYYYMM")</f>
        <v>202310</v>
      </c>
      <c r="BB8" s="8" t="str">
        <f>TEXT(DATE(YEAR($E6),MONTH($E6)+COLUMNS($N8:BB8)-1,DAY($E6)),"YYYYMM")</f>
        <v>202311</v>
      </c>
      <c r="BC8" s="9" t="str">
        <f>TEXT(DATE(YEAR($E6),MONTH($E6)+COLUMNS($N8:BC8)-1,DAY($E6)),"YYYYMM")</f>
        <v>202312</v>
      </c>
      <c r="BE8" s="7" t="str">
        <f>TEXT(DATE(YEAR($E6),MONTH($E6)+COLUMNS(G8:$G8)-1,DAY($E6)),"YYYYMM")</f>
        <v>202007</v>
      </c>
      <c r="BF8" s="8" t="str">
        <f>TEXT(DATE(YEAR($E6),MONTH($E6)+COLUMNS($G8:H8)-1,DAY($E6)),"YYYYMM")</f>
        <v>202008</v>
      </c>
      <c r="BG8" s="8" t="str">
        <f>TEXT(DATE(YEAR($E6),MONTH($E6)+COLUMNS($G8:I8)-1,DAY($E6)),"YYYYMM")</f>
        <v>202009</v>
      </c>
      <c r="BH8" s="8" t="str">
        <f>TEXT(DATE(YEAR($E6),MONTH($E6)+COLUMNS($G8:J8)-1,DAY($E6)),"YYYYMM")</f>
        <v>202010</v>
      </c>
      <c r="BI8" s="8" t="str">
        <f>TEXT(DATE(YEAR($E6),MONTH($E6)+COLUMNS($G8:K8)-1,DAY($E6)),"YYYYMM")</f>
        <v>202011</v>
      </c>
      <c r="BJ8" s="9" t="str">
        <f>TEXT(DATE(YEAR($E6),MONTH($E6)+COLUMNS($G8:L8)-1,DAY($E6)),"YYYYMM")</f>
        <v>202012</v>
      </c>
      <c r="BK8" s="104"/>
      <c r="BL8" s="7" t="str">
        <f>TEXT(DATE(YEAR($E6),MONTH($E6)+COLUMNS(G8:$G8)-1,DAY($E6)),"YYYYMM")</f>
        <v>202007</v>
      </c>
      <c r="BM8" s="8" t="str">
        <f>TEXT(DATE(YEAR($E6),MONTH($E6)+COLUMNS($G8:H8)-1,DAY($E6)),"YYYYMM")</f>
        <v>202008</v>
      </c>
      <c r="BN8" s="8" t="str">
        <f>TEXT(DATE(YEAR($E6),MONTH($E6)+COLUMNS($G8:I8)-1,DAY($E6)),"YYYYMM")</f>
        <v>202009</v>
      </c>
      <c r="BO8" s="8" t="str">
        <f>TEXT(DATE(YEAR($E6),MONTH($E6)+COLUMNS($G8:J8)-1,DAY($E6)),"YYYYMM")</f>
        <v>202010</v>
      </c>
      <c r="BP8" s="8" t="str">
        <f>TEXT(DATE(YEAR($E6),MONTH($E6)+COLUMNS($G8:K8)-1,DAY($E6)),"YYYYMM")</f>
        <v>202011</v>
      </c>
      <c r="BQ8" s="8" t="str">
        <f>TEXT(DATE(YEAR($E6),MONTH($E6)+COLUMNS($G8:L8)-1,DAY($E6)),"YYYYMM")</f>
        <v>202012</v>
      </c>
      <c r="BR8" s="8" t="str">
        <f>TEXT(DATE(YEAR($E6),MONTH($E6)+COLUMNS($G8:M8)-1,DAY($E6)),"YYYYMM")</f>
        <v>202101</v>
      </c>
      <c r="BS8" s="8" t="str">
        <f>TEXT(DATE(YEAR($E6),MONTH($E6)+COLUMNS($G8:N8)-1,DAY($E6)),"YYYYMM")</f>
        <v>202102</v>
      </c>
      <c r="BT8" s="8" t="str">
        <f>TEXT(DATE(YEAR($E6),MONTH($E6)+COLUMNS($G8:O8)-1,DAY($E6)),"YYYYMM")</f>
        <v>202103</v>
      </c>
      <c r="BU8" s="21" t="str">
        <f>TEXT(DATE(YEAR($E6),MONTH($E6)+COLUMNS($G8:P8)-1,DAY($E6)),"YYYYMM")</f>
        <v>202104</v>
      </c>
      <c r="BV8" s="21" t="str">
        <f>TEXT(DATE(YEAR($E6),MONTH($E6)+COLUMNS($G8:Q8)-1,DAY($E6)),"YYYYMM")</f>
        <v>202105</v>
      </c>
      <c r="BW8" s="21" t="str">
        <f>TEXT(DATE(YEAR($E6),MONTH($E6)+COLUMNS($G8:R8)-1,DAY($E6)),"YYYYMM")</f>
        <v>202106</v>
      </c>
      <c r="BX8" s="21" t="str">
        <f>TEXT(DATE(YEAR($E6),MONTH($E6)+COLUMNS($G8:S8)-1,DAY($E6)),"YYYYMM")</f>
        <v>202107</v>
      </c>
      <c r="BY8" s="21" t="str">
        <f>TEXT(DATE(YEAR($E6),MONTH($E6)+COLUMNS($G8:T8)-1,DAY($E6)),"YYYYMM")</f>
        <v>202108</v>
      </c>
      <c r="BZ8" s="21" t="str">
        <f>TEXT(DATE(YEAR($E6),MONTH($E6)+COLUMNS($G8:U8)-1,DAY($E6)),"YYYYMM")</f>
        <v>202109</v>
      </c>
      <c r="CA8" s="21" t="str">
        <f>TEXT(DATE(YEAR($E6),MONTH($E6)+COLUMNS($G8:V8)-1,DAY($E6)),"YYYYMM")</f>
        <v>202110</v>
      </c>
      <c r="CB8" s="21" t="str">
        <f>TEXT(DATE(YEAR($E6),MONTH($E6)+COLUMNS($G8:W8)-1,DAY($E6)),"YYYYMM")</f>
        <v>202111</v>
      </c>
      <c r="CC8" s="133" t="str">
        <f>TEXT(DATE(YEAR($E6),MONTH($E6)+COLUMNS($G8:X8)-1,DAY($E6)),"YYYYMM")</f>
        <v>202112</v>
      </c>
      <c r="CD8" s="8" t="str">
        <f>TEXT(DATE(YEAR($E6),MONTH($E6)+COLUMNS($G8:Y8)-1,DAY($E6)),"YYYYMM")</f>
        <v>202201</v>
      </c>
      <c r="CE8" s="8" t="str">
        <f>TEXT(DATE(YEAR($E6),MONTH($E6)+COLUMNS($G8:Z8)-1,DAY($E6)),"YYYYMM")</f>
        <v>202202</v>
      </c>
      <c r="CF8" s="8" t="str">
        <f>TEXT(DATE(YEAR($E6),MONTH($E6)+COLUMNS($G8:AA8)-1,DAY($E6)),"YYYYMM")</f>
        <v>202203</v>
      </c>
      <c r="CG8" s="8" t="str">
        <f>TEXT(DATE(YEAR($E6),MONTH($E6)+COLUMNS($G8:AB8)-1,DAY($E6)),"YYYYMM")</f>
        <v>202204</v>
      </c>
      <c r="CH8" s="8" t="str">
        <f>TEXT(DATE(YEAR($E6),MONTH($E6)+COLUMNS($G8:AC8)-1,DAY($E6)),"YYYYMM")</f>
        <v>202205</v>
      </c>
      <c r="CI8" s="8" t="str">
        <f>TEXT(DATE(YEAR($E6),MONTH($E6)+COLUMNS($G8:AD8)-1,DAY($E6)),"YYYYMM")</f>
        <v>202206</v>
      </c>
      <c r="CJ8" s="8" t="str">
        <f>TEXT(DATE(YEAR($E6),MONTH($E6)+COLUMNS($G8:AE8)-1,DAY($E6)),"YYYYMM")</f>
        <v>202207</v>
      </c>
      <c r="CK8" s="8" t="str">
        <f>TEXT(DATE(YEAR($E6),MONTH($E6)+COLUMNS($G8:AF8)-1,DAY($E6)),"YYYYMM")</f>
        <v>202208</v>
      </c>
      <c r="CL8" s="8" t="str">
        <f>TEXT(DATE(YEAR($E6),MONTH($E6)+COLUMNS($G8:AG8)-1,DAY($E6)),"YYYYMM")</f>
        <v>202209</v>
      </c>
      <c r="CM8" s="8" t="str">
        <f>TEXT(DATE(YEAR($E6),MONTH($E6)+COLUMNS($G8:AH8)-1,DAY($E6)),"YYYYMM")</f>
        <v>202210</v>
      </c>
      <c r="CN8" s="8" t="str">
        <f>TEXT(DATE(YEAR($E6),MONTH($E6)+COLUMNS($G8:AI8)-1,DAY($E6)),"YYYYMM")</f>
        <v>202211</v>
      </c>
      <c r="CO8" s="8" t="str">
        <f>TEXT(DATE(YEAR($E6),MONTH($E6)+COLUMNS($G8:AJ8)-1,DAY($E6)),"YYYYMM")</f>
        <v>202212</v>
      </c>
      <c r="CP8" s="8" t="str">
        <f>TEXT(DATE(YEAR($E6),MONTH($E6)+COLUMNS($G8:AK8)-1,DAY($E6)),"YYYYMM")</f>
        <v>202301</v>
      </c>
      <c r="CQ8" s="8" t="str">
        <f>TEXT(DATE(YEAR($E6),MONTH($E6)+COLUMNS($G8:AL8)-1,DAY($E6)),"YYYYMM")</f>
        <v>202302</v>
      </c>
      <c r="CR8" s="8" t="str">
        <f>TEXT(DATE(YEAR($E6),MONTH($E6)+COLUMNS($G8:AM8)-1,DAY($E6)),"YYYYMM")</f>
        <v>202303</v>
      </c>
      <c r="CS8" s="8" t="str">
        <f>TEXT(DATE(YEAR($E6),MONTH($E6)+COLUMNS($G8:AN8)-1,DAY($E6)),"YYYYMM")</f>
        <v>202304</v>
      </c>
      <c r="CT8" s="8" t="str">
        <f>TEXT(DATE(YEAR($E6),MONTH($E6)+COLUMNS($G8:AO8)-1,DAY($E6)),"YYYYMM")</f>
        <v>202305</v>
      </c>
      <c r="CU8" s="8" t="str">
        <f>TEXT(DATE(YEAR($E6),MONTH($E6)+COLUMNS($G8:AP8)-1,DAY($E6)),"YYYYMM")</f>
        <v>202306</v>
      </c>
      <c r="CV8" s="8" t="str">
        <f>TEXT(DATE(YEAR($E6),MONTH($E6)+COLUMNS($G8:AQ8)-1,DAY($E6)),"YYYYMM")</f>
        <v>202307</v>
      </c>
      <c r="CW8" s="8" t="str">
        <f>TEXT(DATE(YEAR($E6),MONTH($E6)+COLUMNS($G8:BD8)-1,DAY($E6)),"YYYYMM")</f>
        <v>202408</v>
      </c>
      <c r="CX8" s="8" t="str">
        <f>TEXT(DATE(YEAR($E6),MONTH($E6)+COLUMNS($G8:BE8)-1,DAY($E6)),"YYYYMM")</f>
        <v>202409</v>
      </c>
      <c r="CY8" s="8" t="str">
        <f>TEXT(DATE(YEAR($E6),MONTH($E6)+COLUMNS($G8:BF8)-1,DAY($E6)),"YYYYMM")</f>
        <v>202410</v>
      </c>
      <c r="CZ8" s="8" t="str">
        <f>TEXT(DATE(YEAR($E6),MONTH($E6)+COLUMNS($G8:BG8)-1,DAY($E6)),"YYYYMM")</f>
        <v>202411</v>
      </c>
      <c r="DA8" s="9" t="str">
        <f>TEXT(DATE(YEAR($E6),MONTH($E6)+COLUMNS($G8:BH8)-1,DAY($E6)),"YYYYMM")</f>
        <v>202412</v>
      </c>
    </row>
    <row r="9" spans="1:105" x14ac:dyDescent="0.25">
      <c r="A9" s="42" t="s">
        <v>12</v>
      </c>
      <c r="B9" s="43" t="s">
        <v>5</v>
      </c>
      <c r="C9" s="44">
        <v>4.5599999999999996</v>
      </c>
      <c r="D9" s="45"/>
      <c r="E9" s="91"/>
      <c r="F9" s="45"/>
      <c r="G9" s="46"/>
      <c r="H9" s="47"/>
      <c r="I9" s="47"/>
      <c r="J9" s="71">
        <v>766475</v>
      </c>
      <c r="K9" s="71">
        <v>770595</v>
      </c>
      <c r="L9" s="74">
        <v>775747</v>
      </c>
      <c r="M9" s="105"/>
      <c r="N9" s="46"/>
      <c r="O9" s="47"/>
      <c r="P9" s="47"/>
      <c r="Q9" s="71">
        <v>756956</v>
      </c>
      <c r="R9" s="71">
        <v>1531649</v>
      </c>
      <c r="S9" s="71">
        <v>7188</v>
      </c>
      <c r="T9" s="71">
        <v>602</v>
      </c>
      <c r="U9" s="71">
        <v>1092</v>
      </c>
      <c r="V9" s="71">
        <v>400</v>
      </c>
      <c r="W9" s="71">
        <v>-203</v>
      </c>
      <c r="X9" s="71">
        <v>263</v>
      </c>
      <c r="Y9" s="71">
        <v>-1348</v>
      </c>
      <c r="Z9" s="71">
        <v>-10</v>
      </c>
      <c r="AA9" s="71">
        <v>176</v>
      </c>
      <c r="AB9" s="71">
        <v>-423</v>
      </c>
      <c r="AC9" s="71">
        <v>-4</v>
      </c>
      <c r="AD9" s="71">
        <v>-32</v>
      </c>
      <c r="AE9" s="96">
        <v>-16</v>
      </c>
      <c r="AF9" s="71">
        <v>-812</v>
      </c>
      <c r="AG9" s="71">
        <v>-41</v>
      </c>
      <c r="AH9" s="71">
        <v>-16</v>
      </c>
      <c r="AI9" s="71">
        <v>-11</v>
      </c>
      <c r="AJ9" s="71">
        <v>-11</v>
      </c>
      <c r="AK9" s="71">
        <v>-16</v>
      </c>
      <c r="AL9" s="71">
        <v>-12</v>
      </c>
      <c r="AM9" s="71">
        <v>-28</v>
      </c>
      <c r="AN9" s="71">
        <v>-22</v>
      </c>
      <c r="AO9" s="71">
        <v>-6</v>
      </c>
      <c r="AP9" s="71">
        <v>-4</v>
      </c>
      <c r="AQ9" s="71">
        <v>-1844</v>
      </c>
      <c r="AR9" s="71">
        <v>-6</v>
      </c>
      <c r="AS9" s="71">
        <v>-321</v>
      </c>
      <c r="AT9" s="71">
        <v>-57</v>
      </c>
      <c r="AU9" s="71">
        <v>-106</v>
      </c>
      <c r="AV9" s="71">
        <v>-99</v>
      </c>
      <c r="AW9" s="71">
        <v>-98</v>
      </c>
      <c r="AX9" s="71"/>
      <c r="AY9" s="71"/>
      <c r="AZ9" s="71"/>
      <c r="BA9" s="71"/>
      <c r="BB9" s="71"/>
      <c r="BC9" s="74"/>
      <c r="BE9" s="46"/>
      <c r="BF9" s="47"/>
      <c r="BG9" s="47"/>
      <c r="BH9" s="47"/>
      <c r="BI9" s="47"/>
      <c r="BJ9" s="48"/>
      <c r="BK9" s="105"/>
      <c r="BL9" s="46"/>
      <c r="BM9" s="47"/>
      <c r="BN9" s="47"/>
      <c r="BO9" s="47"/>
      <c r="BP9" s="47"/>
      <c r="BQ9" s="47"/>
      <c r="BR9" s="71">
        <v>2107</v>
      </c>
      <c r="BS9" s="71">
        <v>1378</v>
      </c>
      <c r="BT9" s="71">
        <v>720</v>
      </c>
      <c r="BU9" s="71">
        <v>547</v>
      </c>
      <c r="BV9" s="71">
        <v>262</v>
      </c>
      <c r="BW9" s="71">
        <v>262</v>
      </c>
      <c r="BX9" s="71">
        <v>332</v>
      </c>
      <c r="BY9" s="71">
        <v>267</v>
      </c>
      <c r="BZ9" s="71">
        <v>63</v>
      </c>
      <c r="CA9" s="71">
        <v>46</v>
      </c>
      <c r="CB9" s="71">
        <v>27</v>
      </c>
      <c r="CC9" s="96">
        <v>0</v>
      </c>
      <c r="CD9" s="71">
        <v>1</v>
      </c>
      <c r="CE9" s="71">
        <v>-6</v>
      </c>
      <c r="CF9" s="71">
        <v>0</v>
      </c>
      <c r="CG9" s="71">
        <v>0</v>
      </c>
      <c r="CH9" s="71">
        <v>0</v>
      </c>
      <c r="CI9" s="71">
        <v>0</v>
      </c>
      <c r="CJ9" s="71">
        <v>0</v>
      </c>
      <c r="CK9" s="71">
        <v>0</v>
      </c>
      <c r="CL9" s="71">
        <v>0</v>
      </c>
      <c r="CM9" s="71">
        <v>0</v>
      </c>
      <c r="CN9" s="71">
        <v>0</v>
      </c>
      <c r="CO9" s="71">
        <v>-2</v>
      </c>
      <c r="CP9" s="71">
        <v>0</v>
      </c>
      <c r="CQ9" s="71">
        <v>0</v>
      </c>
      <c r="CR9" s="71">
        <v>0</v>
      </c>
      <c r="CS9" s="71">
        <v>0</v>
      </c>
      <c r="CT9" s="71">
        <v>0</v>
      </c>
      <c r="CU9" s="71">
        <v>0</v>
      </c>
      <c r="CV9" s="71"/>
      <c r="CW9" s="71"/>
      <c r="CX9" s="71"/>
      <c r="CY9" s="71"/>
      <c r="CZ9" s="71"/>
      <c r="DA9" s="74"/>
    </row>
    <row r="10" spans="1:105" x14ac:dyDescent="0.25">
      <c r="A10" s="50" t="s">
        <v>11</v>
      </c>
      <c r="B10" s="51" t="s">
        <v>6</v>
      </c>
      <c r="C10" s="52">
        <v>0.55000000000000004</v>
      </c>
      <c r="D10" s="45"/>
      <c r="E10" s="91"/>
      <c r="F10" s="45"/>
      <c r="G10" s="53"/>
      <c r="H10" s="54"/>
      <c r="I10" s="54"/>
      <c r="J10" s="72">
        <v>317810</v>
      </c>
      <c r="K10" s="72">
        <v>317633</v>
      </c>
      <c r="L10" s="75">
        <v>318394</v>
      </c>
      <c r="M10" s="105"/>
      <c r="N10" s="53"/>
      <c r="O10" s="54"/>
      <c r="P10" s="54"/>
      <c r="Q10" s="72">
        <v>316663</v>
      </c>
      <c r="R10" s="72">
        <v>640051</v>
      </c>
      <c r="S10" s="72">
        <v>2359</v>
      </c>
      <c r="T10" s="72">
        <v>2647</v>
      </c>
      <c r="U10" s="72">
        <v>1178</v>
      </c>
      <c r="V10" s="72">
        <v>-1341</v>
      </c>
      <c r="W10" s="72">
        <v>129</v>
      </c>
      <c r="X10" s="72">
        <v>103</v>
      </c>
      <c r="Y10" s="72">
        <v>-448</v>
      </c>
      <c r="Z10" s="72">
        <v>-13</v>
      </c>
      <c r="AA10" s="72">
        <v>134</v>
      </c>
      <c r="AB10" s="72">
        <v>-21</v>
      </c>
      <c r="AC10" s="72">
        <v>11</v>
      </c>
      <c r="AD10" s="72">
        <v>-48</v>
      </c>
      <c r="AE10" s="97">
        <v>-35</v>
      </c>
      <c r="AF10" s="72">
        <v>-210</v>
      </c>
      <c r="AG10" s="72">
        <v>-81</v>
      </c>
      <c r="AH10" s="72">
        <v>-76</v>
      </c>
      <c r="AI10" s="72">
        <v>-69</v>
      </c>
      <c r="AJ10" s="72">
        <v>-165</v>
      </c>
      <c r="AK10" s="72">
        <v>-112</v>
      </c>
      <c r="AL10" s="72">
        <v>-23</v>
      </c>
      <c r="AM10" s="72">
        <v>-40</v>
      </c>
      <c r="AN10" s="72">
        <v>-38</v>
      </c>
      <c r="AO10" s="72">
        <v>-58</v>
      </c>
      <c r="AP10" s="72">
        <v>-67</v>
      </c>
      <c r="AQ10" s="72">
        <v>-90</v>
      </c>
      <c r="AR10" s="72">
        <v>-36</v>
      </c>
      <c r="AS10" s="72">
        <v>-34</v>
      </c>
      <c r="AT10" s="72">
        <v>-58</v>
      </c>
      <c r="AU10" s="72">
        <v>-44</v>
      </c>
      <c r="AV10" s="72">
        <v>-45</v>
      </c>
      <c r="AW10" s="72">
        <v>-96</v>
      </c>
      <c r="AX10" s="72"/>
      <c r="AY10" s="72"/>
      <c r="AZ10" s="72"/>
      <c r="BA10" s="72"/>
      <c r="BB10" s="72"/>
      <c r="BC10" s="75"/>
      <c r="BE10" s="53"/>
      <c r="BF10" s="54"/>
      <c r="BG10" s="54"/>
      <c r="BH10" s="54"/>
      <c r="BI10" s="54"/>
      <c r="BJ10" s="55"/>
      <c r="BK10" s="105"/>
      <c r="BL10" s="53"/>
      <c r="BM10" s="54"/>
      <c r="BN10" s="54"/>
      <c r="BO10" s="54"/>
      <c r="BP10" s="54"/>
      <c r="BQ10" s="54"/>
      <c r="BR10" s="72">
        <v>2840</v>
      </c>
      <c r="BS10" s="72">
        <v>1623</v>
      </c>
      <c r="BT10" s="72">
        <v>-10</v>
      </c>
      <c r="BU10" s="72">
        <v>614</v>
      </c>
      <c r="BV10" s="72">
        <v>296</v>
      </c>
      <c r="BW10" s="72">
        <v>247</v>
      </c>
      <c r="BX10" s="72">
        <v>249</v>
      </c>
      <c r="BY10" s="72">
        <v>300</v>
      </c>
      <c r="BZ10" s="72">
        <v>89</v>
      </c>
      <c r="CA10" s="72">
        <v>118</v>
      </c>
      <c r="CB10" s="72">
        <v>32</v>
      </c>
      <c r="CC10" s="97">
        <v>30</v>
      </c>
      <c r="CD10" s="72">
        <v>4</v>
      </c>
      <c r="CE10" s="72">
        <v>0</v>
      </c>
      <c r="CF10" s="72">
        <v>0</v>
      </c>
      <c r="CG10" s="72">
        <v>-6</v>
      </c>
      <c r="CH10" s="72">
        <v>0</v>
      </c>
      <c r="CI10" s="72">
        <v>0</v>
      </c>
      <c r="CJ10" s="72">
        <v>0</v>
      </c>
      <c r="CK10" s="72">
        <v>0</v>
      </c>
      <c r="CL10" s="72">
        <v>0</v>
      </c>
      <c r="CM10" s="72">
        <v>0</v>
      </c>
      <c r="CN10" s="72">
        <v>0</v>
      </c>
      <c r="CO10" s="72">
        <v>0</v>
      </c>
      <c r="CP10" s="72">
        <v>0</v>
      </c>
      <c r="CQ10" s="72">
        <v>0</v>
      </c>
      <c r="CR10" s="72">
        <v>0</v>
      </c>
      <c r="CS10" s="72">
        <v>0</v>
      </c>
      <c r="CT10" s="72">
        <v>0</v>
      </c>
      <c r="CU10" s="72">
        <v>0</v>
      </c>
      <c r="CV10" s="72"/>
      <c r="CW10" s="72"/>
      <c r="CX10" s="72"/>
      <c r="CY10" s="72"/>
      <c r="CZ10" s="72"/>
      <c r="DA10" s="75"/>
    </row>
    <row r="11" spans="1:105" x14ac:dyDescent="0.25">
      <c r="A11" s="50" t="s">
        <v>13</v>
      </c>
      <c r="B11" s="51" t="s">
        <v>7</v>
      </c>
      <c r="C11" s="52">
        <v>5.61</v>
      </c>
      <c r="D11" s="45"/>
      <c r="E11" s="91"/>
      <c r="F11" s="45"/>
      <c r="G11" s="53"/>
      <c r="H11" s="54"/>
      <c r="I11" s="54"/>
      <c r="J11" s="72">
        <v>2041</v>
      </c>
      <c r="K11" s="72">
        <v>2034</v>
      </c>
      <c r="L11" s="75">
        <v>2062</v>
      </c>
      <c r="M11" s="105"/>
      <c r="N11" s="53"/>
      <c r="O11" s="54"/>
      <c r="P11" s="54"/>
      <c r="Q11" s="72">
        <v>2110</v>
      </c>
      <c r="R11" s="72">
        <v>4129</v>
      </c>
      <c r="S11" s="72">
        <v>8</v>
      </c>
      <c r="T11" s="72">
        <v>-1</v>
      </c>
      <c r="U11" s="72">
        <v>0</v>
      </c>
      <c r="V11" s="72">
        <v>-2</v>
      </c>
      <c r="W11" s="72">
        <v>3</v>
      </c>
      <c r="X11" s="72">
        <v>0</v>
      </c>
      <c r="Y11" s="72">
        <v>0</v>
      </c>
      <c r="Z11" s="72">
        <v>-3</v>
      </c>
      <c r="AA11" s="72">
        <v>2</v>
      </c>
      <c r="AB11" s="72">
        <v>0</v>
      </c>
      <c r="AC11" s="72">
        <v>0</v>
      </c>
      <c r="AD11" s="72">
        <v>-1</v>
      </c>
      <c r="AE11" s="97">
        <v>0</v>
      </c>
      <c r="AF11" s="72">
        <v>0</v>
      </c>
      <c r="AG11" s="72">
        <v>0</v>
      </c>
      <c r="AH11" s="72">
        <v>0</v>
      </c>
      <c r="AI11" s="72">
        <v>0</v>
      </c>
      <c r="AJ11" s="72">
        <v>0</v>
      </c>
      <c r="AK11" s="72">
        <v>0</v>
      </c>
      <c r="AL11" s="72">
        <v>0</v>
      </c>
      <c r="AM11" s="72">
        <v>0</v>
      </c>
      <c r="AN11" s="72">
        <v>0</v>
      </c>
      <c r="AO11" s="72">
        <v>0</v>
      </c>
      <c r="AP11" s="72">
        <v>0</v>
      </c>
      <c r="AQ11" s="72">
        <v>0</v>
      </c>
      <c r="AR11" s="72">
        <v>0</v>
      </c>
      <c r="AS11" s="72"/>
      <c r="AT11" s="72">
        <v>0</v>
      </c>
      <c r="AU11" s="72"/>
      <c r="AV11" s="72">
        <v>0</v>
      </c>
      <c r="AW11" s="72">
        <v>0</v>
      </c>
      <c r="AX11" s="72"/>
      <c r="AY11" s="72"/>
      <c r="AZ11" s="72"/>
      <c r="BA11" s="72"/>
      <c r="BB11" s="72"/>
      <c r="BC11" s="75"/>
      <c r="BE11" s="53"/>
      <c r="BF11" s="54"/>
      <c r="BG11" s="54"/>
      <c r="BH11" s="54"/>
      <c r="BI11" s="54"/>
      <c r="BJ11" s="55"/>
      <c r="BK11" s="105"/>
      <c r="BL11" s="53"/>
      <c r="BM11" s="54"/>
      <c r="BN11" s="54"/>
      <c r="BO11" s="54"/>
      <c r="BP11" s="54"/>
      <c r="BQ11" s="54"/>
      <c r="BR11" s="72">
        <v>0</v>
      </c>
      <c r="BS11" s="72">
        <v>1</v>
      </c>
      <c r="BT11" s="72">
        <v>0</v>
      </c>
      <c r="BU11" s="72">
        <v>0</v>
      </c>
      <c r="BV11" s="72">
        <v>0</v>
      </c>
      <c r="BW11" s="72">
        <v>0</v>
      </c>
      <c r="BX11" s="72">
        <v>0</v>
      </c>
      <c r="BY11" s="72">
        <v>0</v>
      </c>
      <c r="BZ11" s="72">
        <v>0</v>
      </c>
      <c r="CA11" s="72">
        <v>0</v>
      </c>
      <c r="CB11" s="72">
        <v>0</v>
      </c>
      <c r="CC11" s="97">
        <v>0</v>
      </c>
      <c r="CD11" s="72">
        <v>0</v>
      </c>
      <c r="CE11" s="72">
        <v>0</v>
      </c>
      <c r="CF11" s="72">
        <v>0</v>
      </c>
      <c r="CG11" s="72">
        <v>0</v>
      </c>
      <c r="CH11" s="72">
        <v>0</v>
      </c>
      <c r="CI11" s="72">
        <v>0</v>
      </c>
      <c r="CJ11" s="72">
        <v>0</v>
      </c>
      <c r="CK11" s="72">
        <v>0</v>
      </c>
      <c r="CL11" s="72">
        <v>0</v>
      </c>
      <c r="CM11" s="72">
        <v>0</v>
      </c>
      <c r="CN11" s="72">
        <v>0</v>
      </c>
      <c r="CO11" s="72">
        <v>0</v>
      </c>
      <c r="CP11" s="72">
        <v>0</v>
      </c>
      <c r="CQ11" s="72">
        <v>0</v>
      </c>
      <c r="CR11" s="72">
        <v>0</v>
      </c>
      <c r="CS11" s="72">
        <v>0</v>
      </c>
      <c r="CT11" s="72">
        <v>0</v>
      </c>
      <c r="CU11" s="72">
        <v>0</v>
      </c>
      <c r="CV11" s="72"/>
      <c r="CW11" s="72"/>
      <c r="CX11" s="72"/>
      <c r="CY11" s="72"/>
      <c r="CZ11" s="72"/>
      <c r="DA11" s="75"/>
    </row>
    <row r="12" spans="1:105" x14ac:dyDescent="0.25">
      <c r="A12" s="50" t="s">
        <v>14</v>
      </c>
      <c r="B12" s="51" t="s">
        <v>8</v>
      </c>
      <c r="C12" s="52">
        <v>4.21</v>
      </c>
      <c r="D12" s="45"/>
      <c r="E12" s="91"/>
      <c r="F12" s="45"/>
      <c r="G12" s="53"/>
      <c r="H12" s="54"/>
      <c r="I12" s="54"/>
      <c r="J12" s="72">
        <v>54859</v>
      </c>
      <c r="K12" s="72">
        <v>56828</v>
      </c>
      <c r="L12" s="75">
        <v>58454</v>
      </c>
      <c r="M12" s="105"/>
      <c r="N12" s="53"/>
      <c r="O12" s="54"/>
      <c r="P12" s="54"/>
      <c r="Q12" s="72">
        <v>49445</v>
      </c>
      <c r="R12" s="72">
        <v>104622</v>
      </c>
      <c r="S12" s="72">
        <v>505</v>
      </c>
      <c r="T12" s="72">
        <v>49</v>
      </c>
      <c r="U12" s="72">
        <v>97</v>
      </c>
      <c r="V12" s="72">
        <v>-18</v>
      </c>
      <c r="W12" s="72">
        <v>13</v>
      </c>
      <c r="X12" s="72">
        <v>-23</v>
      </c>
      <c r="Y12" s="72">
        <v>-55</v>
      </c>
      <c r="Z12" s="72">
        <v>10</v>
      </c>
      <c r="AA12" s="72">
        <v>-14</v>
      </c>
      <c r="AB12" s="72">
        <v>-9</v>
      </c>
      <c r="AC12" s="72">
        <v>-6</v>
      </c>
      <c r="AD12" s="72">
        <v>-3</v>
      </c>
      <c r="AE12" s="97">
        <v>-10</v>
      </c>
      <c r="AF12" s="72">
        <v>-8</v>
      </c>
      <c r="AG12" s="72">
        <v>-22</v>
      </c>
      <c r="AH12" s="72">
        <v>-11</v>
      </c>
      <c r="AI12" s="72">
        <v>-16</v>
      </c>
      <c r="AJ12" s="72">
        <v>-6</v>
      </c>
      <c r="AK12" s="72">
        <v>-10</v>
      </c>
      <c r="AL12" s="72">
        <v>-23</v>
      </c>
      <c r="AM12" s="72">
        <v>-6</v>
      </c>
      <c r="AN12" s="72">
        <v>0</v>
      </c>
      <c r="AO12" s="72">
        <v>-10</v>
      </c>
      <c r="AP12" s="72">
        <v>-15</v>
      </c>
      <c r="AQ12" s="72">
        <v>-19</v>
      </c>
      <c r="AR12" s="72">
        <v>-4</v>
      </c>
      <c r="AS12" s="72">
        <v>-8</v>
      </c>
      <c r="AT12" s="72">
        <v>-8</v>
      </c>
      <c r="AU12" s="72">
        <v>-14</v>
      </c>
      <c r="AV12" s="72">
        <v>0</v>
      </c>
      <c r="AW12" s="72">
        <v>0</v>
      </c>
      <c r="AX12" s="72"/>
      <c r="AY12" s="72"/>
      <c r="AZ12" s="72"/>
      <c r="BA12" s="72"/>
      <c r="BB12" s="72"/>
      <c r="BC12" s="75"/>
      <c r="BE12" s="53"/>
      <c r="BF12" s="54"/>
      <c r="BG12" s="54"/>
      <c r="BH12" s="54"/>
      <c r="BI12" s="54"/>
      <c r="BJ12" s="55"/>
      <c r="BK12" s="105"/>
      <c r="BL12" s="53"/>
      <c r="BM12" s="54"/>
      <c r="BN12" s="54"/>
      <c r="BO12" s="54"/>
      <c r="BP12" s="54"/>
      <c r="BQ12" s="54"/>
      <c r="BR12" s="72">
        <v>145</v>
      </c>
      <c r="BS12" s="72">
        <v>105</v>
      </c>
      <c r="BT12" s="72">
        <v>42</v>
      </c>
      <c r="BU12" s="72">
        <v>32</v>
      </c>
      <c r="BV12" s="72">
        <v>10</v>
      </c>
      <c r="BW12" s="72">
        <v>13</v>
      </c>
      <c r="BX12" s="72">
        <v>47</v>
      </c>
      <c r="BY12" s="72">
        <v>6</v>
      </c>
      <c r="BZ12" s="72">
        <v>0</v>
      </c>
      <c r="CA12" s="72">
        <v>1</v>
      </c>
      <c r="CB12" s="72">
        <v>15</v>
      </c>
      <c r="CC12" s="97">
        <v>0</v>
      </c>
      <c r="CD12" s="72">
        <v>0</v>
      </c>
      <c r="CE12" s="72">
        <v>0</v>
      </c>
      <c r="CF12" s="72">
        <v>0</v>
      </c>
      <c r="CG12" s="72">
        <v>0</v>
      </c>
      <c r="CH12" s="72">
        <v>0</v>
      </c>
      <c r="CI12" s="72">
        <v>0</v>
      </c>
      <c r="CJ12" s="72">
        <v>0</v>
      </c>
      <c r="CK12" s="72">
        <v>0</v>
      </c>
      <c r="CL12" s="72">
        <v>0</v>
      </c>
      <c r="CM12" s="72">
        <v>0</v>
      </c>
      <c r="CN12" s="72">
        <v>0</v>
      </c>
      <c r="CO12" s="72">
        <v>0</v>
      </c>
      <c r="CP12" s="72">
        <v>0</v>
      </c>
      <c r="CQ12" s="72">
        <v>0</v>
      </c>
      <c r="CR12" s="72">
        <v>-2</v>
      </c>
      <c r="CS12" s="72">
        <v>0</v>
      </c>
      <c r="CT12" s="72">
        <v>0</v>
      </c>
      <c r="CU12" s="72">
        <v>0</v>
      </c>
      <c r="CV12" s="72"/>
      <c r="CW12" s="72"/>
      <c r="CX12" s="72"/>
      <c r="CY12" s="72"/>
      <c r="CZ12" s="72"/>
      <c r="DA12" s="75"/>
    </row>
    <row r="13" spans="1:105" ht="15.75" thickBot="1" x14ac:dyDescent="0.3">
      <c r="A13" s="56" t="s">
        <v>15</v>
      </c>
      <c r="B13" s="57" t="s">
        <v>9</v>
      </c>
      <c r="C13" s="58">
        <v>0.33</v>
      </c>
      <c r="D13" s="45"/>
      <c r="E13" s="91"/>
      <c r="F13" s="45"/>
      <c r="G13" s="59"/>
      <c r="H13" s="60"/>
      <c r="I13" s="60"/>
      <c r="J13" s="73">
        <v>501839</v>
      </c>
      <c r="K13" s="73">
        <v>510991</v>
      </c>
      <c r="L13" s="76">
        <v>521467</v>
      </c>
      <c r="M13" s="105"/>
      <c r="N13" s="59"/>
      <c r="O13" s="60"/>
      <c r="P13" s="60"/>
      <c r="Q13" s="73">
        <v>483858</v>
      </c>
      <c r="R13" s="73">
        <v>996216</v>
      </c>
      <c r="S13" s="73">
        <v>8548</v>
      </c>
      <c r="T13" s="73">
        <v>-69</v>
      </c>
      <c r="U13" s="73">
        <v>1587</v>
      </c>
      <c r="V13" s="73">
        <v>-830</v>
      </c>
      <c r="W13" s="73">
        <v>-205</v>
      </c>
      <c r="X13" s="73">
        <v>-130</v>
      </c>
      <c r="Y13" s="73">
        <v>-412</v>
      </c>
      <c r="Z13" s="73">
        <v>306</v>
      </c>
      <c r="AA13" s="73">
        <v>-62</v>
      </c>
      <c r="AB13" s="73">
        <v>-98</v>
      </c>
      <c r="AC13" s="73">
        <v>-223</v>
      </c>
      <c r="AD13" s="73">
        <v>-136</v>
      </c>
      <c r="AE13" s="98">
        <v>-214</v>
      </c>
      <c r="AF13" s="73">
        <v>-196</v>
      </c>
      <c r="AG13" s="73">
        <v>-147</v>
      </c>
      <c r="AH13" s="73">
        <v>-126</v>
      </c>
      <c r="AI13" s="73">
        <v>-162</v>
      </c>
      <c r="AJ13" s="73">
        <v>-144</v>
      </c>
      <c r="AK13" s="73">
        <v>-111</v>
      </c>
      <c r="AL13" s="73">
        <v>-141</v>
      </c>
      <c r="AM13" s="73">
        <v>-104</v>
      </c>
      <c r="AN13" s="73">
        <v>-139</v>
      </c>
      <c r="AO13" s="73">
        <v>-70</v>
      </c>
      <c r="AP13" s="73">
        <v>-80</v>
      </c>
      <c r="AQ13" s="73">
        <v>-149</v>
      </c>
      <c r="AR13" s="73">
        <v>-74</v>
      </c>
      <c r="AS13" s="73">
        <v>-58</v>
      </c>
      <c r="AT13" s="73">
        <v>-50</v>
      </c>
      <c r="AU13" s="73">
        <v>-119</v>
      </c>
      <c r="AV13" s="73">
        <v>-91</v>
      </c>
      <c r="AW13" s="73">
        <v>-12</v>
      </c>
      <c r="AX13" s="73"/>
      <c r="AY13" s="73"/>
      <c r="AZ13" s="73"/>
      <c r="BA13" s="73"/>
      <c r="BB13" s="73"/>
      <c r="BC13" s="76"/>
      <c r="BE13" s="59"/>
      <c r="BF13" s="60"/>
      <c r="BG13" s="60"/>
      <c r="BH13" s="60"/>
      <c r="BI13" s="60"/>
      <c r="BJ13" s="61"/>
      <c r="BK13" s="105"/>
      <c r="BL13" s="59"/>
      <c r="BM13" s="60"/>
      <c r="BN13" s="60"/>
      <c r="BO13" s="60"/>
      <c r="BP13" s="60"/>
      <c r="BQ13" s="60"/>
      <c r="BR13" s="73">
        <v>2677</v>
      </c>
      <c r="BS13" s="73">
        <v>2606</v>
      </c>
      <c r="BT13" s="73">
        <v>1164</v>
      </c>
      <c r="BU13" s="73">
        <v>896</v>
      </c>
      <c r="BV13" s="73">
        <v>537</v>
      </c>
      <c r="BW13" s="73">
        <v>358</v>
      </c>
      <c r="BX13" s="73">
        <v>799</v>
      </c>
      <c r="BY13" s="73">
        <v>232</v>
      </c>
      <c r="BZ13" s="73">
        <v>123</v>
      </c>
      <c r="CA13" s="73">
        <v>79</v>
      </c>
      <c r="CB13" s="73">
        <v>26</v>
      </c>
      <c r="CC13" s="98">
        <v>13</v>
      </c>
      <c r="CD13" s="73">
        <v>-2</v>
      </c>
      <c r="CE13" s="73">
        <v>-2</v>
      </c>
      <c r="CF13" s="73">
        <v>0</v>
      </c>
      <c r="CG13" s="73">
        <v>0</v>
      </c>
      <c r="CH13" s="73">
        <v>0</v>
      </c>
      <c r="CI13" s="73">
        <v>0</v>
      </c>
      <c r="CJ13" s="73">
        <v>0</v>
      </c>
      <c r="CK13" s="73">
        <v>-1</v>
      </c>
      <c r="CL13" s="73">
        <v>0</v>
      </c>
      <c r="CM13" s="73">
        <v>0</v>
      </c>
      <c r="CN13" s="73">
        <v>0</v>
      </c>
      <c r="CO13" s="73">
        <v>0</v>
      </c>
      <c r="CP13" s="73">
        <v>0</v>
      </c>
      <c r="CQ13" s="73">
        <v>0</v>
      </c>
      <c r="CR13" s="73">
        <v>0</v>
      </c>
      <c r="CS13" s="73">
        <v>0</v>
      </c>
      <c r="CT13" s="73">
        <v>0</v>
      </c>
      <c r="CU13" s="73">
        <v>0</v>
      </c>
      <c r="CV13" s="73"/>
      <c r="CW13" s="73"/>
      <c r="CX13" s="73"/>
      <c r="CY13" s="73"/>
      <c r="CZ13" s="73"/>
      <c r="DA13" s="76"/>
    </row>
    <row r="14" spans="1:105" x14ac:dyDescent="0.25">
      <c r="M14" s="105"/>
      <c r="BK14" s="105"/>
    </row>
    <row r="15" spans="1:105" x14ac:dyDescent="0.25">
      <c r="M15" s="105"/>
      <c r="BK15" s="105"/>
    </row>
    <row r="16" spans="1:105" x14ac:dyDescent="0.25">
      <c r="M16" s="105"/>
      <c r="BK16" s="105"/>
    </row>
    <row r="17" spans="10:60" x14ac:dyDescent="0.25">
      <c r="J17" s="99"/>
      <c r="BH17" s="99"/>
    </row>
  </sheetData>
  <sheetProtection algorithmName="SHA-512" hashValue="RqCQ5TmuyxLzvMJax2K1r84HZhB5jCRYehgF+SVXU8zWSwJP02iIqfULiKJrIjzZOmC4DCJveaRGvUNn7jLvXw==" saltValue="Jg+dCsZxZpGpbTYZNeMyKw==" spinCount="100000" sheet="1" objects="1" scenarios="1"/>
  <mergeCells count="7">
    <mergeCell ref="A7:C7"/>
    <mergeCell ref="G7:L7"/>
    <mergeCell ref="BE7:BJ7"/>
    <mergeCell ref="BE6:DA6"/>
    <mergeCell ref="BL7:DA7"/>
    <mergeCell ref="G6:BC6"/>
    <mergeCell ref="N7:BC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A17"/>
  <sheetViews>
    <sheetView workbookViewId="0">
      <selection activeCell="E6" sqref="E6"/>
    </sheetView>
  </sheetViews>
  <sheetFormatPr defaultColWidth="9.140625" defaultRowHeight="15" x14ac:dyDescent="0.25"/>
  <cols>
    <col min="1" max="1" width="24" style="20" customWidth="1"/>
    <col min="2" max="2" width="10.140625" style="20" customWidth="1"/>
    <col min="3" max="3" width="22.42578125" style="20" customWidth="1"/>
    <col min="4" max="4" width="2.85546875" style="20" customWidth="1"/>
    <col min="5" max="5" width="9.140625" style="20" customWidth="1"/>
    <col min="6" max="6" width="3.85546875" style="20" customWidth="1"/>
    <col min="7" max="9" width="9.140625" style="20"/>
    <col min="10" max="10" width="10.5703125" style="20" bestFit="1" customWidth="1"/>
    <col min="11" max="11" width="10.28515625" style="20" bestFit="1" customWidth="1"/>
    <col min="12" max="17" width="10.28515625" style="20" customWidth="1"/>
    <col min="18" max="18" width="9.140625" style="20"/>
    <col min="19" max="19" width="5.28515625" style="20" customWidth="1"/>
    <col min="20" max="22" width="9.140625" style="20"/>
    <col min="23" max="23" width="10.5703125" style="20" bestFit="1" customWidth="1"/>
    <col min="24" max="24" width="10.28515625" style="20" bestFit="1" customWidth="1"/>
    <col min="25" max="26" width="9.140625" style="20"/>
    <col min="27" max="29" width="10.28515625" style="20" bestFit="1" customWidth="1"/>
    <col min="30" max="59" width="9.140625" style="20"/>
    <col min="60" max="60" width="10.5703125" style="20" bestFit="1" customWidth="1"/>
    <col min="61" max="61" width="10.28515625" style="20" bestFit="1" customWidth="1"/>
    <col min="62" max="67" width="10.28515625" style="20" customWidth="1"/>
    <col min="68" max="68" width="9.140625" style="20"/>
    <col min="69" max="69" width="5.28515625" style="20" customWidth="1"/>
    <col min="70" max="72" width="9.140625" style="20"/>
    <col min="73" max="73" width="10.5703125" style="20" bestFit="1" customWidth="1"/>
    <col min="74" max="74" width="10.28515625" style="20" bestFit="1" customWidth="1"/>
    <col min="75" max="76" width="9.140625" style="20"/>
    <col min="77" max="79" width="10.28515625" style="20" bestFit="1" customWidth="1"/>
    <col min="80" max="16384" width="9.140625" style="20"/>
  </cols>
  <sheetData>
    <row r="1" spans="1:105" x14ac:dyDescent="0.25">
      <c r="A1" s="19" t="s">
        <v>50</v>
      </c>
    </row>
    <row r="2" spans="1:105" x14ac:dyDescent="0.25">
      <c r="G2" s="29" t="s">
        <v>1</v>
      </c>
      <c r="H2" s="29" t="s">
        <v>1</v>
      </c>
      <c r="I2" s="29" t="s">
        <v>1</v>
      </c>
      <c r="J2" s="29" t="s">
        <v>1</v>
      </c>
      <c r="K2" s="29" t="s">
        <v>1</v>
      </c>
      <c r="L2" s="29" t="s">
        <v>1</v>
      </c>
      <c r="M2" s="29" t="s">
        <v>1</v>
      </c>
      <c r="N2" s="29" t="s">
        <v>1</v>
      </c>
      <c r="O2" s="29" t="s">
        <v>1</v>
      </c>
      <c r="P2" s="29" t="s">
        <v>1</v>
      </c>
      <c r="Q2" s="29" t="s">
        <v>1</v>
      </c>
      <c r="R2" s="29" t="s">
        <v>1</v>
      </c>
      <c r="S2" s="29"/>
      <c r="T2" s="29" t="s">
        <v>1</v>
      </c>
      <c r="U2" s="29" t="s">
        <v>1</v>
      </c>
      <c r="V2" s="29" t="s">
        <v>1</v>
      </c>
      <c r="W2" s="29" t="s">
        <v>1</v>
      </c>
      <c r="X2" s="29" t="s">
        <v>1</v>
      </c>
      <c r="Y2" s="29" t="s">
        <v>1</v>
      </c>
      <c r="Z2" s="29" t="s">
        <v>1</v>
      </c>
      <c r="AA2" s="29" t="s">
        <v>1</v>
      </c>
      <c r="AB2" s="29" t="s">
        <v>1</v>
      </c>
      <c r="AC2" s="29" t="s">
        <v>1</v>
      </c>
      <c r="AD2" s="29" t="s">
        <v>1</v>
      </c>
      <c r="AE2" s="29" t="s">
        <v>1</v>
      </c>
      <c r="AF2" s="29" t="s">
        <v>1</v>
      </c>
      <c r="AG2" s="29" t="s">
        <v>1</v>
      </c>
      <c r="AH2" s="29" t="s">
        <v>1</v>
      </c>
      <c r="AI2" s="29" t="s">
        <v>1</v>
      </c>
      <c r="AJ2" s="29" t="s">
        <v>1</v>
      </c>
      <c r="AK2" s="29" t="s">
        <v>1</v>
      </c>
      <c r="AL2" s="29" t="s">
        <v>1</v>
      </c>
      <c r="AM2" s="29" t="s">
        <v>1</v>
      </c>
      <c r="AN2" s="29" t="s">
        <v>1</v>
      </c>
      <c r="AO2" s="29" t="s">
        <v>1</v>
      </c>
      <c r="AP2" s="29" t="s">
        <v>1</v>
      </c>
      <c r="AQ2" s="29" t="s">
        <v>1</v>
      </c>
      <c r="AR2" s="29" t="s">
        <v>1</v>
      </c>
      <c r="AS2" s="29" t="s">
        <v>1</v>
      </c>
      <c r="AT2" s="29" t="s">
        <v>1</v>
      </c>
      <c r="AU2" s="29" t="s">
        <v>1</v>
      </c>
      <c r="AV2" s="29" t="s">
        <v>1</v>
      </c>
      <c r="AW2" s="29" t="s">
        <v>1</v>
      </c>
      <c r="AX2" s="29" t="s">
        <v>1</v>
      </c>
      <c r="AY2" s="29" t="s">
        <v>1</v>
      </c>
      <c r="AZ2" s="29" t="s">
        <v>1</v>
      </c>
      <c r="BA2" s="29" t="s">
        <v>1</v>
      </c>
      <c r="BB2" s="29" t="s">
        <v>1</v>
      </c>
      <c r="BC2" s="29" t="s">
        <v>1</v>
      </c>
      <c r="BE2" s="29" t="s">
        <v>26</v>
      </c>
      <c r="BF2" s="29" t="s">
        <v>26</v>
      </c>
      <c r="BG2" s="29" t="s">
        <v>26</v>
      </c>
      <c r="BH2" s="29" t="s">
        <v>26</v>
      </c>
      <c r="BI2" s="29" t="s">
        <v>26</v>
      </c>
      <c r="BJ2" s="29" t="s">
        <v>26</v>
      </c>
      <c r="BK2" s="29" t="s">
        <v>26</v>
      </c>
      <c r="BL2" s="29" t="s">
        <v>26</v>
      </c>
      <c r="BM2" s="29" t="s">
        <v>26</v>
      </c>
      <c r="BN2" s="29" t="s">
        <v>26</v>
      </c>
      <c r="BO2" s="29" t="s">
        <v>26</v>
      </c>
      <c r="BP2" s="29" t="s">
        <v>26</v>
      </c>
      <c r="BQ2" s="29"/>
      <c r="BR2" s="29" t="s">
        <v>26</v>
      </c>
      <c r="BS2" s="29" t="s">
        <v>26</v>
      </c>
      <c r="BT2" s="29" t="s">
        <v>26</v>
      </c>
      <c r="BU2" s="29" t="s">
        <v>26</v>
      </c>
      <c r="BV2" s="29" t="s">
        <v>26</v>
      </c>
      <c r="BW2" s="29" t="s">
        <v>26</v>
      </c>
      <c r="BX2" s="29" t="s">
        <v>26</v>
      </c>
      <c r="BY2" s="29" t="s">
        <v>26</v>
      </c>
      <c r="BZ2" s="29" t="s">
        <v>26</v>
      </c>
      <c r="CA2" s="29" t="s">
        <v>26</v>
      </c>
      <c r="CB2" s="29" t="s">
        <v>26</v>
      </c>
      <c r="CC2" s="29" t="s">
        <v>26</v>
      </c>
      <c r="CD2" s="29" t="s">
        <v>26</v>
      </c>
      <c r="CE2" s="29" t="s">
        <v>26</v>
      </c>
      <c r="CF2" s="29" t="s">
        <v>26</v>
      </c>
      <c r="CG2" s="29" t="s">
        <v>26</v>
      </c>
      <c r="CH2" s="29" t="s">
        <v>26</v>
      </c>
      <c r="CI2" s="29" t="s">
        <v>26</v>
      </c>
      <c r="CJ2" s="29" t="s">
        <v>26</v>
      </c>
      <c r="CK2" s="29" t="s">
        <v>26</v>
      </c>
      <c r="CL2" s="29" t="s">
        <v>26</v>
      </c>
      <c r="CM2" s="29" t="s">
        <v>26</v>
      </c>
      <c r="CN2" s="29" t="s">
        <v>26</v>
      </c>
      <c r="CO2" s="29" t="s">
        <v>26</v>
      </c>
      <c r="CP2" s="29" t="s">
        <v>26</v>
      </c>
      <c r="CQ2" s="29" t="s">
        <v>26</v>
      </c>
      <c r="CR2" s="29" t="s">
        <v>26</v>
      </c>
      <c r="CS2" s="29" t="s">
        <v>26</v>
      </c>
      <c r="CT2" s="29" t="s">
        <v>26</v>
      </c>
      <c r="CU2" s="29" t="s">
        <v>26</v>
      </c>
      <c r="CV2" s="29" t="s">
        <v>26</v>
      </c>
      <c r="CW2" s="29" t="s">
        <v>26</v>
      </c>
      <c r="CX2" s="29" t="s">
        <v>26</v>
      </c>
      <c r="CY2" s="29" t="s">
        <v>26</v>
      </c>
      <c r="CZ2" s="29" t="s">
        <v>26</v>
      </c>
      <c r="DA2" s="29" t="s">
        <v>26</v>
      </c>
    </row>
    <row r="3" spans="1:105" x14ac:dyDescent="0.25">
      <c r="A3" s="19"/>
      <c r="F3" s="28" t="s">
        <v>30</v>
      </c>
      <c r="G3" s="83">
        <f>SUM(G9:G11)</f>
        <v>0</v>
      </c>
      <c r="H3" s="83">
        <f t="shared" ref="H3:K3" si="0">SUM(H9:H11)</f>
        <v>0</v>
      </c>
      <c r="I3" s="83">
        <f t="shared" si="0"/>
        <v>0</v>
      </c>
      <c r="J3" s="83">
        <f t="shared" si="0"/>
        <v>0</v>
      </c>
      <c r="K3" s="83">
        <f t="shared" si="0"/>
        <v>0</v>
      </c>
      <c r="L3" s="83">
        <f t="shared" ref="L3:R3" si="1">SUM(L9:L11)</f>
        <v>0</v>
      </c>
      <c r="M3" s="83">
        <f t="shared" si="1"/>
        <v>0</v>
      </c>
      <c r="N3" s="83">
        <f>SUM(N9:N11)</f>
        <v>0</v>
      </c>
      <c r="O3" s="83">
        <f t="shared" si="1"/>
        <v>544207</v>
      </c>
      <c r="P3" s="83">
        <f t="shared" si="1"/>
        <v>545653</v>
      </c>
      <c r="Q3" s="83">
        <f t="shared" si="1"/>
        <v>543655</v>
      </c>
      <c r="R3" s="83">
        <f t="shared" si="1"/>
        <v>543302</v>
      </c>
      <c r="S3" s="83"/>
      <c r="T3" s="83">
        <f>SUM(T9:T11)</f>
        <v>0</v>
      </c>
      <c r="U3" s="83">
        <f t="shared" ref="U3:AE3" si="2">SUM(U9:U11)</f>
        <v>0</v>
      </c>
      <c r="V3" s="83">
        <f t="shared" si="2"/>
        <v>0</v>
      </c>
      <c r="W3" s="83">
        <f>SUM(W9:W11)</f>
        <v>0</v>
      </c>
      <c r="X3" s="83">
        <f t="shared" si="2"/>
        <v>0</v>
      </c>
      <c r="Y3" s="83">
        <f t="shared" si="2"/>
        <v>0</v>
      </c>
      <c r="Z3" s="83">
        <f t="shared" si="2"/>
        <v>0</v>
      </c>
      <c r="AA3" s="83">
        <f>SUM(AA9:AA11)</f>
        <v>1115500</v>
      </c>
      <c r="AB3" s="83">
        <f>SUM(AB9:AB11)</f>
        <v>1123518</v>
      </c>
      <c r="AC3" s="83">
        <f t="shared" ref="AC3:AD3" si="3">SUM(AC9:AC11)</f>
        <v>1670659</v>
      </c>
      <c r="AD3" s="83">
        <f t="shared" si="3"/>
        <v>548920</v>
      </c>
      <c r="AE3" s="83">
        <f t="shared" si="2"/>
        <v>21726</v>
      </c>
      <c r="AF3" s="83">
        <f t="shared" ref="AF3:AQ3" si="4">SUM(AF9:AF11)</f>
        <v>5010</v>
      </c>
      <c r="AG3" s="83">
        <f t="shared" si="4"/>
        <v>1360</v>
      </c>
      <c r="AH3" s="83">
        <f t="shared" si="4"/>
        <v>954</v>
      </c>
      <c r="AI3" s="83">
        <f t="shared" si="4"/>
        <v>688</v>
      </c>
      <c r="AJ3" s="83">
        <f t="shared" si="4"/>
        <v>44</v>
      </c>
      <c r="AK3" s="83">
        <f t="shared" si="4"/>
        <v>122</v>
      </c>
      <c r="AL3" s="83">
        <f t="shared" si="4"/>
        <v>183</v>
      </c>
      <c r="AM3" s="83">
        <f t="shared" si="4"/>
        <v>26</v>
      </c>
      <c r="AN3" s="83">
        <f t="shared" si="4"/>
        <v>115</v>
      </c>
      <c r="AO3" s="83">
        <f t="shared" si="4"/>
        <v>-56</v>
      </c>
      <c r="AP3" s="83">
        <f t="shared" si="4"/>
        <v>-48</v>
      </c>
      <c r="AQ3" s="83">
        <f t="shared" si="4"/>
        <v>-3229</v>
      </c>
      <c r="AR3" s="83">
        <f t="shared" ref="AR3:BC3" si="5">SUM(AR9:AR11)</f>
        <v>-85</v>
      </c>
      <c r="AS3" s="83">
        <f t="shared" si="5"/>
        <v>-591</v>
      </c>
      <c r="AT3" s="83">
        <f t="shared" si="5"/>
        <v>-180</v>
      </c>
      <c r="AU3" s="83">
        <f>SUM(AU9:AU11)</f>
        <v>-162</v>
      </c>
      <c r="AV3" s="83">
        <f t="shared" si="5"/>
        <v>-238</v>
      </c>
      <c r="AW3" s="83">
        <f t="shared" si="5"/>
        <v>-337</v>
      </c>
      <c r="AX3" s="83">
        <f t="shared" si="5"/>
        <v>0</v>
      </c>
      <c r="AY3" s="83">
        <f t="shared" si="5"/>
        <v>0</v>
      </c>
      <c r="AZ3" s="83">
        <f t="shared" si="5"/>
        <v>0</v>
      </c>
      <c r="BA3" s="83">
        <f t="shared" si="5"/>
        <v>0</v>
      </c>
      <c r="BB3" s="83">
        <f t="shared" si="5"/>
        <v>0</v>
      </c>
      <c r="BC3" s="83">
        <f t="shared" si="5"/>
        <v>0</v>
      </c>
      <c r="BE3" s="83">
        <f>SUM(BE9:BE11)</f>
        <v>0</v>
      </c>
      <c r="BF3" s="83">
        <f t="shared" ref="BF3:BK3" si="6">SUM(BF9:BF11)</f>
        <v>0</v>
      </c>
      <c r="BG3" s="83">
        <f t="shared" si="6"/>
        <v>0</v>
      </c>
      <c r="BH3" s="83">
        <f t="shared" si="6"/>
        <v>0</v>
      </c>
      <c r="BI3" s="83">
        <f t="shared" si="6"/>
        <v>0</v>
      </c>
      <c r="BJ3" s="83">
        <f t="shared" si="6"/>
        <v>0</v>
      </c>
      <c r="BK3" s="83">
        <f t="shared" si="6"/>
        <v>0</v>
      </c>
      <c r="BL3" s="83">
        <f>SUM(BL9:BL11)</f>
        <v>0</v>
      </c>
      <c r="BM3" s="83">
        <f t="shared" ref="BM3:BP3" si="7">SUM(BM9:BM11)</f>
        <v>540268</v>
      </c>
      <c r="BN3" s="83">
        <f t="shared" si="7"/>
        <v>542884</v>
      </c>
      <c r="BO3" s="83">
        <f t="shared" si="7"/>
        <v>541925</v>
      </c>
      <c r="BP3" s="83">
        <f t="shared" si="7"/>
        <v>542258</v>
      </c>
      <c r="BQ3" s="83"/>
      <c r="BR3" s="83">
        <f>SUM(BR9:BR11)</f>
        <v>0</v>
      </c>
      <c r="BS3" s="83">
        <f t="shared" ref="BS3:BT3" si="8">SUM(BS9:BS11)</f>
        <v>0</v>
      </c>
      <c r="BT3" s="83">
        <f t="shared" si="8"/>
        <v>0</v>
      </c>
      <c r="BU3" s="83">
        <f>SUM(BU9:BU11)</f>
        <v>0</v>
      </c>
      <c r="BV3" s="83">
        <f t="shared" ref="BV3:BX3" si="9">SUM(BV9:BV11)</f>
        <v>0</v>
      </c>
      <c r="BW3" s="83">
        <f t="shared" si="9"/>
        <v>0</v>
      </c>
      <c r="BX3" s="83">
        <f t="shared" si="9"/>
        <v>0</v>
      </c>
      <c r="BY3" s="83">
        <f>SUM(BY9:BY11)</f>
        <v>1119833</v>
      </c>
      <c r="BZ3" s="83">
        <f>SUM(BZ9:BZ11)</f>
        <v>1114215</v>
      </c>
      <c r="CA3" s="83">
        <f t="shared" ref="CA3:CC3" si="10">SUM(CA9:CA11)</f>
        <v>1655157</v>
      </c>
      <c r="CB3" s="83">
        <f t="shared" si="10"/>
        <v>545382</v>
      </c>
      <c r="CC3" s="83">
        <f t="shared" si="10"/>
        <v>25490</v>
      </c>
      <c r="CD3" s="83">
        <f t="shared" ref="CD3:CO3" si="11">SUM(CD9:CD11)</f>
        <v>6203</v>
      </c>
      <c r="CE3" s="83">
        <f t="shared" si="11"/>
        <v>1957</v>
      </c>
      <c r="CF3" s="83">
        <f t="shared" si="11"/>
        <v>1465</v>
      </c>
      <c r="CG3" s="83">
        <f t="shared" si="11"/>
        <v>686</v>
      </c>
      <c r="CH3" s="83">
        <f t="shared" si="11"/>
        <v>201</v>
      </c>
      <c r="CI3" s="83">
        <f t="shared" si="11"/>
        <v>121</v>
      </c>
      <c r="CJ3" s="83">
        <f t="shared" si="11"/>
        <v>189</v>
      </c>
      <c r="CK3" s="83">
        <f t="shared" si="11"/>
        <v>41</v>
      </c>
      <c r="CL3" s="83">
        <f t="shared" si="11"/>
        <v>25</v>
      </c>
      <c r="CM3" s="83">
        <f t="shared" si="11"/>
        <v>-80</v>
      </c>
      <c r="CN3" s="83">
        <f t="shared" si="11"/>
        <v>-17</v>
      </c>
      <c r="CO3" s="83">
        <f t="shared" si="11"/>
        <v>-3043</v>
      </c>
      <c r="CP3" s="83">
        <f t="shared" ref="CP3:DA3" si="12">SUM(CP9:CP11)</f>
        <v>-79</v>
      </c>
      <c r="CQ3" s="83">
        <f t="shared" si="12"/>
        <v>-503</v>
      </c>
      <c r="CR3" s="83">
        <f t="shared" si="12"/>
        <v>-222</v>
      </c>
      <c r="CS3" s="83">
        <f t="shared" si="12"/>
        <v>-271</v>
      </c>
      <c r="CT3" s="83">
        <f t="shared" si="12"/>
        <v>-179</v>
      </c>
      <c r="CU3" s="83">
        <f t="shared" si="12"/>
        <v>-246</v>
      </c>
      <c r="CV3" s="83">
        <f t="shared" si="12"/>
        <v>0</v>
      </c>
      <c r="CW3" s="83">
        <f t="shared" si="12"/>
        <v>0</v>
      </c>
      <c r="CX3" s="83">
        <f t="shared" si="12"/>
        <v>0</v>
      </c>
      <c r="CY3" s="83">
        <f t="shared" si="12"/>
        <v>0</v>
      </c>
      <c r="CZ3" s="83">
        <f t="shared" si="12"/>
        <v>0</v>
      </c>
      <c r="DA3" s="83">
        <f t="shared" si="12"/>
        <v>0</v>
      </c>
    </row>
    <row r="4" spans="1:105" x14ac:dyDescent="0.25">
      <c r="F4" s="28" t="s">
        <v>31</v>
      </c>
      <c r="G4" s="83">
        <f>SUM(G12:G13)</f>
        <v>0</v>
      </c>
      <c r="H4" s="83">
        <f t="shared" ref="H4:K4" si="13">SUM(H12:H13)</f>
        <v>0</v>
      </c>
      <c r="I4" s="83">
        <f t="shared" si="13"/>
        <v>0</v>
      </c>
      <c r="J4" s="83">
        <f t="shared" si="13"/>
        <v>0</v>
      </c>
      <c r="K4" s="83">
        <f t="shared" si="13"/>
        <v>0</v>
      </c>
      <c r="L4" s="83">
        <f t="shared" ref="L4:R4" si="14">SUM(L12:L13)</f>
        <v>0</v>
      </c>
      <c r="M4" s="83">
        <f t="shared" si="14"/>
        <v>0</v>
      </c>
      <c r="N4" s="83">
        <f t="shared" si="14"/>
        <v>0</v>
      </c>
      <c r="O4" s="83">
        <f t="shared" si="14"/>
        <v>331029</v>
      </c>
      <c r="P4" s="83">
        <f t="shared" si="14"/>
        <v>333571</v>
      </c>
      <c r="Q4" s="83">
        <f t="shared" si="14"/>
        <v>337018</v>
      </c>
      <c r="R4" s="83">
        <f t="shared" si="14"/>
        <v>339243</v>
      </c>
      <c r="S4" s="83"/>
      <c r="T4" s="83">
        <f t="shared" ref="T4:AE4" si="15">SUM(T12:T13)</f>
        <v>0</v>
      </c>
      <c r="U4" s="83">
        <f t="shared" si="15"/>
        <v>0</v>
      </c>
      <c r="V4" s="83">
        <f t="shared" si="15"/>
        <v>0</v>
      </c>
      <c r="W4" s="83">
        <f>SUM(W12:W13)</f>
        <v>0</v>
      </c>
      <c r="X4" s="83">
        <f t="shared" si="15"/>
        <v>0</v>
      </c>
      <c r="Y4" s="83">
        <f t="shared" si="15"/>
        <v>0</v>
      </c>
      <c r="Z4" s="83">
        <f t="shared" si="15"/>
        <v>0</v>
      </c>
      <c r="AA4" s="83">
        <f>SUM(AA12:AA13)</f>
        <v>601135</v>
      </c>
      <c r="AB4" s="83">
        <f>SUM(AB12:AB13)</f>
        <v>614135</v>
      </c>
      <c r="AC4" s="83">
        <f t="shared" ref="AC4:AD4" si="16">SUM(AC12:AC13)</f>
        <v>951312</v>
      </c>
      <c r="AD4" s="83">
        <f t="shared" si="16"/>
        <v>330341</v>
      </c>
      <c r="AE4" s="83">
        <f t="shared" si="15"/>
        <v>9949</v>
      </c>
      <c r="AF4" s="83">
        <f t="shared" ref="AF4:AQ4" si="17">SUM(AF12:AF13)</f>
        <v>3646</v>
      </c>
      <c r="AG4" s="83">
        <f t="shared" si="17"/>
        <v>176</v>
      </c>
      <c r="AH4" s="83">
        <f t="shared" si="17"/>
        <v>-172</v>
      </c>
      <c r="AI4" s="83">
        <f t="shared" si="17"/>
        <v>-365</v>
      </c>
      <c r="AJ4" s="83">
        <f t="shared" si="17"/>
        <v>298</v>
      </c>
      <c r="AK4" s="83">
        <f t="shared" si="17"/>
        <v>-162</v>
      </c>
      <c r="AL4" s="83">
        <f t="shared" si="17"/>
        <v>-220</v>
      </c>
      <c r="AM4" s="83">
        <f t="shared" si="17"/>
        <v>-245</v>
      </c>
      <c r="AN4" s="83">
        <f t="shared" si="17"/>
        <v>-274</v>
      </c>
      <c r="AO4" s="83">
        <f t="shared" si="17"/>
        <v>-191</v>
      </c>
      <c r="AP4" s="83">
        <f t="shared" si="17"/>
        <v>-241</v>
      </c>
      <c r="AQ4" s="83">
        <f t="shared" si="17"/>
        <v>-361</v>
      </c>
      <c r="AR4" s="83">
        <f t="shared" ref="AR4:BC4" si="18">SUM(AR12:AR13)</f>
        <v>-203</v>
      </c>
      <c r="AS4" s="83">
        <f t="shared" si="18"/>
        <v>-190</v>
      </c>
      <c r="AT4" s="83">
        <f t="shared" si="18"/>
        <v>-180</v>
      </c>
      <c r="AU4" s="83">
        <f t="shared" si="18"/>
        <v>-272</v>
      </c>
      <c r="AV4" s="83">
        <f t="shared" si="18"/>
        <v>-153</v>
      </c>
      <c r="AW4" s="83">
        <f t="shared" si="18"/>
        <v>-17</v>
      </c>
      <c r="AX4" s="83">
        <f t="shared" si="18"/>
        <v>0</v>
      </c>
      <c r="AY4" s="83">
        <f t="shared" si="18"/>
        <v>0</v>
      </c>
      <c r="AZ4" s="83">
        <f t="shared" si="18"/>
        <v>0</v>
      </c>
      <c r="BA4" s="83">
        <f t="shared" si="18"/>
        <v>0</v>
      </c>
      <c r="BB4" s="83">
        <f t="shared" si="18"/>
        <v>0</v>
      </c>
      <c r="BC4" s="83">
        <f t="shared" si="18"/>
        <v>0</v>
      </c>
      <c r="BE4" s="83">
        <f>SUM(BE12:BE13)</f>
        <v>0</v>
      </c>
      <c r="BF4" s="83">
        <f t="shared" ref="BF4:BP4" si="19">SUM(BF12:BF13)</f>
        <v>0</v>
      </c>
      <c r="BG4" s="83">
        <f t="shared" si="19"/>
        <v>0</v>
      </c>
      <c r="BH4" s="83">
        <f t="shared" si="19"/>
        <v>0</v>
      </c>
      <c r="BI4" s="83">
        <f t="shared" si="19"/>
        <v>0</v>
      </c>
      <c r="BJ4" s="83">
        <f t="shared" si="19"/>
        <v>0</v>
      </c>
      <c r="BK4" s="83">
        <f t="shared" si="19"/>
        <v>0</v>
      </c>
      <c r="BL4" s="83">
        <f t="shared" si="19"/>
        <v>0</v>
      </c>
      <c r="BM4" s="83">
        <f t="shared" si="19"/>
        <v>342555</v>
      </c>
      <c r="BN4" s="83">
        <f t="shared" si="19"/>
        <v>347296</v>
      </c>
      <c r="BO4" s="83">
        <f t="shared" si="19"/>
        <v>351960</v>
      </c>
      <c r="BP4" s="83">
        <f t="shared" si="19"/>
        <v>355336</v>
      </c>
      <c r="BQ4" s="83"/>
      <c r="BR4" s="83">
        <f t="shared" ref="BR4:BT4" si="20">SUM(BR12:BR13)</f>
        <v>0</v>
      </c>
      <c r="BS4" s="83">
        <f t="shared" si="20"/>
        <v>0</v>
      </c>
      <c r="BT4" s="83">
        <f t="shared" si="20"/>
        <v>0</v>
      </c>
      <c r="BU4" s="83">
        <f>SUM(BU12:BU13)</f>
        <v>0</v>
      </c>
      <c r="BV4" s="83">
        <f t="shared" ref="BV4:BX4" si="21">SUM(BV12:BV13)</f>
        <v>0</v>
      </c>
      <c r="BW4" s="83">
        <f t="shared" si="21"/>
        <v>0</v>
      </c>
      <c r="BX4" s="83">
        <f t="shared" si="21"/>
        <v>0</v>
      </c>
      <c r="BY4" s="83">
        <f>SUM(BY12:BY13)</f>
        <v>606054</v>
      </c>
      <c r="BZ4" s="83">
        <f>SUM(BZ12:BZ13)</f>
        <v>624578</v>
      </c>
      <c r="CA4" s="83">
        <f t="shared" ref="CA4:CC4" si="22">SUM(CA12:CA13)</f>
        <v>978483</v>
      </c>
      <c r="CB4" s="83">
        <f t="shared" si="22"/>
        <v>342162</v>
      </c>
      <c r="CC4" s="83">
        <f t="shared" si="22"/>
        <v>14765</v>
      </c>
      <c r="CD4" s="83">
        <f t="shared" ref="CD4:CO4" si="23">SUM(CD12:CD13)</f>
        <v>5071</v>
      </c>
      <c r="CE4" s="83">
        <f t="shared" si="23"/>
        <v>555</v>
      </c>
      <c r="CF4" s="83">
        <f t="shared" si="23"/>
        <v>169</v>
      </c>
      <c r="CG4" s="83">
        <f t="shared" si="23"/>
        <v>-244</v>
      </c>
      <c r="CH4" s="83">
        <f t="shared" si="23"/>
        <v>700</v>
      </c>
      <c r="CI4" s="83">
        <f t="shared" si="23"/>
        <v>-62</v>
      </c>
      <c r="CJ4" s="83">
        <f t="shared" si="23"/>
        <v>-301</v>
      </c>
      <c r="CK4" s="83">
        <f t="shared" si="23"/>
        <v>-373</v>
      </c>
      <c r="CL4" s="83">
        <f t="shared" si="23"/>
        <v>-220</v>
      </c>
      <c r="CM4" s="83">
        <f t="shared" si="23"/>
        <v>-253</v>
      </c>
      <c r="CN4" s="83">
        <f t="shared" si="23"/>
        <v>-212</v>
      </c>
      <c r="CO4" s="83">
        <f t="shared" si="23"/>
        <v>-294</v>
      </c>
      <c r="CP4" s="83">
        <f t="shared" ref="CP4:DA4" si="24">SUM(CP12:CP13)</f>
        <v>-109</v>
      </c>
      <c r="CQ4" s="83">
        <f t="shared" si="24"/>
        <v>-185</v>
      </c>
      <c r="CR4" s="83">
        <f t="shared" si="24"/>
        <v>-174</v>
      </c>
      <c r="CS4" s="83">
        <f t="shared" si="24"/>
        <v>-322</v>
      </c>
      <c r="CT4" s="83">
        <f t="shared" si="24"/>
        <v>-147</v>
      </c>
      <c r="CU4" s="83">
        <f t="shared" si="24"/>
        <v>-65</v>
      </c>
      <c r="CV4" s="83">
        <f t="shared" si="24"/>
        <v>0</v>
      </c>
      <c r="CW4" s="83">
        <f t="shared" si="24"/>
        <v>0</v>
      </c>
      <c r="CX4" s="83">
        <f t="shared" si="24"/>
        <v>0</v>
      </c>
      <c r="CY4" s="83">
        <f t="shared" si="24"/>
        <v>0</v>
      </c>
      <c r="CZ4" s="83">
        <f t="shared" si="24"/>
        <v>0</v>
      </c>
      <c r="DA4" s="83">
        <f t="shared" si="24"/>
        <v>0</v>
      </c>
    </row>
    <row r="5" spans="1:105" ht="15.75" thickBot="1" x14ac:dyDescent="0.3"/>
    <row r="6" spans="1:105" ht="15.75" thickBot="1" x14ac:dyDescent="0.3">
      <c r="E6" s="6">
        <v>44197</v>
      </c>
      <c r="G6" s="250" t="s">
        <v>1</v>
      </c>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2"/>
      <c r="BE6" s="256" t="s">
        <v>26</v>
      </c>
      <c r="BF6" s="257"/>
      <c r="BG6" s="257"/>
      <c r="BH6" s="257"/>
      <c r="BI6" s="257"/>
      <c r="BJ6" s="257"/>
      <c r="BK6" s="257"/>
      <c r="BL6" s="257"/>
      <c r="BM6" s="257"/>
      <c r="BN6" s="257"/>
      <c r="BO6" s="257"/>
      <c r="BP6" s="257"/>
      <c r="BQ6" s="257"/>
      <c r="BR6" s="257"/>
      <c r="BS6" s="257"/>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8"/>
    </row>
    <row r="7" spans="1:105" ht="18.75" thickBot="1" x14ac:dyDescent="0.3">
      <c r="A7" s="241"/>
      <c r="B7" s="242"/>
      <c r="C7" s="243"/>
      <c r="G7" s="247" t="s">
        <v>18</v>
      </c>
      <c r="H7" s="248"/>
      <c r="I7" s="248"/>
      <c r="J7" s="248"/>
      <c r="K7" s="248"/>
      <c r="L7" s="248"/>
      <c r="M7" s="248"/>
      <c r="N7" s="248"/>
      <c r="O7" s="248"/>
      <c r="P7" s="248"/>
      <c r="Q7" s="248"/>
      <c r="R7" s="249"/>
      <c r="S7" s="104"/>
      <c r="T7" s="262" t="s">
        <v>19</v>
      </c>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4"/>
      <c r="BE7" s="247" t="s">
        <v>18</v>
      </c>
      <c r="BF7" s="248"/>
      <c r="BG7" s="248"/>
      <c r="BH7" s="248"/>
      <c r="BI7" s="248"/>
      <c r="BJ7" s="248"/>
      <c r="BK7" s="248"/>
      <c r="BL7" s="248"/>
      <c r="BM7" s="248"/>
      <c r="BN7" s="248"/>
      <c r="BO7" s="248"/>
      <c r="BP7" s="249"/>
      <c r="BQ7" s="104"/>
      <c r="BR7" s="247" t="s">
        <v>19</v>
      </c>
      <c r="BS7" s="248"/>
      <c r="BT7" s="248"/>
      <c r="BU7" s="248"/>
      <c r="BV7" s="248"/>
      <c r="BW7" s="248"/>
      <c r="BX7" s="248"/>
      <c r="BY7" s="248"/>
      <c r="BZ7" s="248"/>
      <c r="CA7" s="248"/>
      <c r="CB7" s="248"/>
      <c r="CC7" s="248"/>
      <c r="CD7" s="248"/>
      <c r="CE7" s="248"/>
      <c r="CF7" s="248"/>
      <c r="CG7" s="248"/>
      <c r="CH7" s="248"/>
      <c r="CI7" s="248"/>
      <c r="CJ7" s="248"/>
      <c r="CK7" s="248"/>
      <c r="CL7" s="248"/>
      <c r="CM7" s="248"/>
      <c r="CN7" s="248"/>
      <c r="CO7" s="248"/>
      <c r="CP7" s="248"/>
      <c r="CQ7" s="248"/>
      <c r="CR7" s="248"/>
      <c r="CS7" s="248"/>
      <c r="CT7" s="248"/>
      <c r="CU7" s="248"/>
      <c r="CV7" s="248"/>
      <c r="CW7" s="248"/>
      <c r="CX7" s="248"/>
      <c r="CY7" s="248"/>
      <c r="CZ7" s="248"/>
      <c r="DA7" s="249"/>
    </row>
    <row r="8" spans="1:105" ht="39" thickBot="1" x14ac:dyDescent="0.3">
      <c r="A8" s="24" t="s">
        <v>4</v>
      </c>
      <c r="B8" s="11" t="s">
        <v>10</v>
      </c>
      <c r="C8" s="10" t="s">
        <v>3</v>
      </c>
      <c r="G8" s="7" t="str">
        <f>TEXT(DATE(YEAR($E6),MONTH($E6)+COLUMNS($G8:G8)-1,DAY($E6)),"YYYYMM")</f>
        <v>202101</v>
      </c>
      <c r="H8" s="8" t="str">
        <f>TEXT(DATE(YEAR($E6),MONTH($E6)+COLUMNS($G8:H8)-1,DAY($E6)),"YYYYMM")</f>
        <v>202102</v>
      </c>
      <c r="I8" s="8" t="str">
        <f>TEXT(DATE(YEAR($E6),MONTH($E6)+COLUMNS($G8:I8)-1,DAY($E6)),"YYYYMM")</f>
        <v>202103</v>
      </c>
      <c r="J8" s="8" t="str">
        <f>TEXT(DATE(YEAR($E6),MONTH($E6)+COLUMNS($G8:J8)-1,DAY($E6)),"YYYYMM")</f>
        <v>202104</v>
      </c>
      <c r="K8" s="8" t="str">
        <f>TEXT(DATE(YEAR($E6),MONTH($E6)+COLUMNS($G8:K8)-1,DAY($E6)),"YYYYMM")</f>
        <v>202105</v>
      </c>
      <c r="L8" s="101" t="str">
        <f>TEXT(DATE(YEAR($E6),MONTH($E6)+COLUMNS($G8:L8)-1,DAY($E6)),"YYYYMM")</f>
        <v>202106</v>
      </c>
      <c r="M8" s="101" t="str">
        <f>TEXT(DATE(YEAR($E6),MONTH($E6)+COLUMNS($G8:M8)-1,DAY($E6)),"YYYYMM")</f>
        <v>202107</v>
      </c>
      <c r="N8" s="101" t="str">
        <f>TEXT(DATE(YEAR($E6),MONTH($E6)+COLUMNS($G8:N8)-1,DAY($E6)),"YYYYMM")</f>
        <v>202108</v>
      </c>
      <c r="O8" s="101" t="str">
        <f>TEXT(DATE(YEAR($E6),MONTH($E6)+COLUMNS($G8:O8)-1,DAY($E6)),"YYYYMM")</f>
        <v>202109</v>
      </c>
      <c r="P8" s="101" t="str">
        <f>TEXT(DATE(YEAR($E6),MONTH($E6)+COLUMNS($G8:P8)-1,DAY($E6)),"YYYYMM")</f>
        <v>202110</v>
      </c>
      <c r="Q8" s="101" t="str">
        <f>TEXT(DATE(YEAR($E6),MONTH($E6)+COLUMNS($G8:Q8)-1,DAY($E6)),"YYYYMM")</f>
        <v>202111</v>
      </c>
      <c r="R8" s="9" t="str">
        <f>TEXT(DATE(YEAR($E6),MONTH($E6)+COLUMNS($G8:R8)-1,DAY($E6)),"YYYYMM")</f>
        <v>202112</v>
      </c>
      <c r="S8" s="104"/>
      <c r="T8" s="7" t="str">
        <f>TEXT(DATE(YEAR($E6),MONTH($E6)+COLUMNS($T8:T8)-1,DAY($E6)),"YYYYMM")</f>
        <v>202101</v>
      </c>
      <c r="U8" s="8" t="str">
        <f>TEXT(DATE(YEAR($E6),MONTH($E6)+COLUMNS($T8:U8)-1,DAY($E6)),"YYYYMM")</f>
        <v>202102</v>
      </c>
      <c r="V8" s="8" t="str">
        <f>TEXT(DATE(YEAR($E6),MONTH($E6)+COLUMNS($T8:V8)-1,DAY($E6)),"YYYYMM")</f>
        <v>202103</v>
      </c>
      <c r="W8" s="8" t="str">
        <f>TEXT(DATE(YEAR($E6),MONTH($E6)+COLUMNS($T8:W8)-1,DAY($E6)),"YYYYMM")</f>
        <v>202104</v>
      </c>
      <c r="X8" s="8" t="str">
        <f>TEXT(DATE(YEAR($E6),MONTH($E6)+COLUMNS($T8:X8)-1,DAY($E6)),"YYYYMM")</f>
        <v>202105</v>
      </c>
      <c r="Y8" s="8" t="str">
        <f>TEXT(DATE(YEAR($E6),MONTH($E6)+COLUMNS($T8:Y8)-1,DAY($E6)),"YYYYMM")</f>
        <v>202106</v>
      </c>
      <c r="Z8" s="8" t="str">
        <f>TEXT(DATE(YEAR($E6),MONTH($E6)+COLUMNS($T8:Z8)-1,DAY($E6)),"YYYYMM")</f>
        <v>202107</v>
      </c>
      <c r="AA8" s="8" t="str">
        <f>TEXT(DATE(YEAR($E6),MONTH($E6)+COLUMNS($T8:AA8)-1,DAY($E6)),"YYYYMM")</f>
        <v>202108</v>
      </c>
      <c r="AB8" s="8" t="str">
        <f>TEXT(DATE(YEAR($E6),MONTH($E6)+COLUMNS($T8:AB8)-1,DAY($E6)),"YYYYMM")</f>
        <v>202109</v>
      </c>
      <c r="AC8" s="21" t="str">
        <f>TEXT(DATE(YEAR($E6),MONTH($E6)+COLUMNS($T8:AC8)-1,DAY($E6)),"YYYYMM")</f>
        <v>202110</v>
      </c>
      <c r="AD8" s="21" t="str">
        <f>TEXT(DATE(YEAR($E6),MONTH($E6)+COLUMNS($T8:AD8)-1,DAY($E6)),"YYYYMM")</f>
        <v>202111</v>
      </c>
      <c r="AE8" s="101" t="str">
        <f>TEXT(DATE(YEAR($E6),MONTH($E6)+COLUMNS($T8:AE8)-1,DAY($E6)),"YYYYMM")</f>
        <v>202112</v>
      </c>
      <c r="AF8" s="8" t="str">
        <f>TEXT(DATE(YEAR($E6),MONTH($E6)+COLUMNS($T8:AF8)-1,DAY($E6)),"YYYYMM")</f>
        <v>202201</v>
      </c>
      <c r="AG8" s="8" t="str">
        <f>TEXT(DATE(YEAR($E6),MONTH($E6)+COLUMNS($T8:AG8)-1,DAY($E6)),"YYYYMM")</f>
        <v>202202</v>
      </c>
      <c r="AH8" s="8" t="str">
        <f>TEXT(DATE(YEAR($E6),MONTH($E6)+COLUMNS($T8:AH8)-1,DAY($E6)),"YYYYMM")</f>
        <v>202203</v>
      </c>
      <c r="AI8" s="8" t="str">
        <f>TEXT(DATE(YEAR($E6),MONTH($E6)+COLUMNS($T8:AI8)-1,DAY($E6)),"YYYYMM")</f>
        <v>202204</v>
      </c>
      <c r="AJ8" s="8" t="str">
        <f>TEXT(DATE(YEAR($E6),MONTH($E6)+COLUMNS($T8:AJ8)-1,DAY($E6)),"YYYYMM")</f>
        <v>202205</v>
      </c>
      <c r="AK8" s="8" t="str">
        <f>TEXT(DATE(YEAR($E6),MONTH($E6)+COLUMNS($T8:AK8)-1,DAY($E6)),"YYYYMM")</f>
        <v>202206</v>
      </c>
      <c r="AL8" s="8" t="str">
        <f>TEXT(DATE(YEAR($E6),MONTH($E6)+COLUMNS($T8:AL8)-1,DAY($E6)),"YYYYMM")</f>
        <v>202207</v>
      </c>
      <c r="AM8" s="8" t="str">
        <f>TEXT(DATE(YEAR($E6),MONTH($E6)+COLUMNS($T8:AM8)-1,DAY($E6)),"YYYYMM")</f>
        <v>202208</v>
      </c>
      <c r="AN8" s="8" t="str">
        <f>TEXT(DATE(YEAR($E6),MONTH($E6)+COLUMNS($T8:AN8)-1,DAY($E6)),"YYYYMM")</f>
        <v>202209</v>
      </c>
      <c r="AO8" s="8" t="str">
        <f>TEXT(DATE(YEAR($E6),MONTH($E6)+COLUMNS($T8:AO8)-1,DAY($E6)),"YYYYMM")</f>
        <v>202210</v>
      </c>
      <c r="AP8" s="8" t="str">
        <f>TEXT(DATE(YEAR($E6),MONTH($E6)+COLUMNS($T8:AP8)-1,DAY($E6)),"YYYYMM")</f>
        <v>202211</v>
      </c>
      <c r="AQ8" s="8" t="str">
        <f>TEXT(DATE(YEAR($E6),MONTH($E6)+COLUMNS($T8:AQ8)-1,DAY($E6)),"YYYYMM")</f>
        <v>202212</v>
      </c>
      <c r="AR8" s="8" t="str">
        <f>TEXT(DATE(YEAR($E6),MONTH($E6)+COLUMNS($T8:AR8)-1,DAY($E6)),"YYYYMM")</f>
        <v>202301</v>
      </c>
      <c r="AS8" s="8" t="str">
        <f>TEXT(DATE(YEAR($E6),MONTH($E6)+COLUMNS($T8:AS8)-1,DAY($E6)),"YYYYMM")</f>
        <v>202302</v>
      </c>
      <c r="AT8" s="8" t="str">
        <f>TEXT(DATE(YEAR($E6),MONTH($E6)+COLUMNS($T8:AT8)-1,DAY($E6)),"YYYYMM")</f>
        <v>202303</v>
      </c>
      <c r="AU8" s="8" t="str">
        <f>TEXT(DATE(YEAR($E6),MONTH($E6)+COLUMNS($T8:AU8)-1,DAY($E6)),"YYYYMM")</f>
        <v>202304</v>
      </c>
      <c r="AV8" s="8" t="str">
        <f>TEXT(DATE(YEAR($E6),MONTH($E6)+COLUMNS($T8:AV8)-1,DAY($E6)),"YYYYMM")</f>
        <v>202305</v>
      </c>
      <c r="AW8" s="8" t="str">
        <f>TEXT(DATE(YEAR($E6),MONTH($E6)+COLUMNS($T8:AW8)-1,DAY($E6)),"YYYYMM")</f>
        <v>202306</v>
      </c>
      <c r="AX8" s="8" t="str">
        <f>TEXT(DATE(YEAR($E6),MONTH($E6)+COLUMNS($T8:AX8)-1,DAY($E6)),"YYYYMM")</f>
        <v>202307</v>
      </c>
      <c r="AY8" s="8" t="str">
        <f>TEXT(DATE(YEAR($E6),MONTH($E6)+COLUMNS($T8:AY8)-1,DAY($E6)),"YYYYMM")</f>
        <v>202308</v>
      </c>
      <c r="AZ8" s="8" t="str">
        <f>TEXT(DATE(YEAR($E6),MONTH($E6)+COLUMNS($T8:AZ8)-1,DAY($E6)),"YYYYMM")</f>
        <v>202309</v>
      </c>
      <c r="BA8" s="8" t="str">
        <f>TEXT(DATE(YEAR($E6),MONTH($E6)+COLUMNS($T8:BA8)-1,DAY($E6)),"YYYYMM")</f>
        <v>202310</v>
      </c>
      <c r="BB8" s="8" t="str">
        <f>TEXT(DATE(YEAR($E6),MONTH($E6)+COLUMNS($T8:BB8)-1,DAY($E6)),"YYYYMM")</f>
        <v>202311</v>
      </c>
      <c r="BC8" s="12" t="str">
        <f>TEXT(DATE(YEAR($E6),MONTH($E6)+COLUMNS($T8:BC8)-1,DAY($E6)),"YYYYMM")</f>
        <v>202312</v>
      </c>
      <c r="BE8" s="7" t="str">
        <f>TEXT(DATE(YEAR($E6),MONTH($E6)+COLUMNS($G8:G8)-1,DAY($E6)),"YYYYMM")</f>
        <v>202101</v>
      </c>
      <c r="BF8" s="8" t="str">
        <f>TEXT(DATE(YEAR($E6),MONTH($E6)+COLUMNS($G8:H8)-1,DAY($E6)),"YYYYMM")</f>
        <v>202102</v>
      </c>
      <c r="BG8" s="8" t="str">
        <f>TEXT(DATE(YEAR($E6),MONTH($E6)+COLUMNS($G8:I8)-1,DAY($E6)),"YYYYMM")</f>
        <v>202103</v>
      </c>
      <c r="BH8" s="8" t="str">
        <f>TEXT(DATE(YEAR($E6),MONTH($E6)+COLUMNS($G8:J8)-1,DAY($E6)),"YYYYMM")</f>
        <v>202104</v>
      </c>
      <c r="BI8" s="8" t="str">
        <f>TEXT(DATE(YEAR($E6),MONTH($E6)+COLUMNS($G8:K8)-1,DAY($E6)),"YYYYMM")</f>
        <v>202105</v>
      </c>
      <c r="BJ8" s="8" t="str">
        <f>TEXT(DATE(YEAR($E6),MONTH($E6)+COLUMNS($G8:L8)-1,DAY($E6)),"YYYYMM")</f>
        <v>202106</v>
      </c>
      <c r="BK8" s="8" t="str">
        <f>TEXT(DATE(YEAR($E6),MONTH($E6)+COLUMNS($G8:M8)-1,DAY($E6)),"YYYYMM")</f>
        <v>202107</v>
      </c>
      <c r="BL8" s="8" t="str">
        <f>TEXT(DATE(YEAR($E6),MONTH($E6)+COLUMNS($G8:N8)-1,DAY($E6)),"YYYYMM")</f>
        <v>202108</v>
      </c>
      <c r="BM8" s="8" t="str">
        <f>TEXT(DATE(YEAR($E6),MONTH($E6)+COLUMNS($G8:O8)-1,DAY($E6)),"YYYYMM")</f>
        <v>202109</v>
      </c>
      <c r="BN8" s="8" t="str">
        <f>TEXT(DATE(YEAR($E6),MONTH($E6)+COLUMNS($G8:P8)-1,DAY($E6)),"YYYYMM")</f>
        <v>202110</v>
      </c>
      <c r="BO8" s="101" t="str">
        <f>TEXT(DATE(YEAR($E6),MONTH($E6)+COLUMNS($G8:Q8)-1,DAY($E6)),"YYYYMM")</f>
        <v>202111</v>
      </c>
      <c r="BP8" s="9" t="str">
        <f>TEXT(DATE(YEAR($E6),MONTH($E6)+COLUMNS($G8:R8)-1,DAY($E6)),"YYYYMM")</f>
        <v>202112</v>
      </c>
      <c r="BQ8" s="104"/>
      <c r="BR8" s="103" t="str">
        <f>TEXT(DATE(YEAR($E6),MONTH($E6)+COLUMNS($G8:G8)-1,DAY($E6)),"YYYYMM")</f>
        <v>202101</v>
      </c>
      <c r="BS8" s="8" t="str">
        <f>TEXT(DATE(YEAR($E6),MONTH($E6)+COLUMNS($G8:H8)-1,DAY($E6)),"YYYYMM")</f>
        <v>202102</v>
      </c>
      <c r="BT8" s="8" t="str">
        <f>TEXT(DATE(YEAR($E6),MONTH($E6)+COLUMNS($G8:I8)-1,DAY($E6)),"YYYYMM")</f>
        <v>202103</v>
      </c>
      <c r="BU8" s="8" t="str">
        <f>TEXT(DATE(YEAR($E6),MONTH($E6)+COLUMNS($G8:J8)-1,DAY($E6)),"YYYYMM")</f>
        <v>202104</v>
      </c>
      <c r="BV8" s="8" t="str">
        <f>TEXT(DATE(YEAR($E6),MONTH($E6)+COLUMNS($G8:K8)-1,DAY($E6)),"YYYYMM")</f>
        <v>202105</v>
      </c>
      <c r="BW8" s="8" t="str">
        <f>TEXT(DATE(YEAR($E6),MONTH($E6)+COLUMNS($G8:L8)-1,DAY($E6)),"YYYYMM")</f>
        <v>202106</v>
      </c>
      <c r="BX8" s="8" t="str">
        <f>TEXT(DATE(YEAR($E6),MONTH($E6)+COLUMNS($G8:M8)-1,DAY($E6)),"YYYYMM")</f>
        <v>202107</v>
      </c>
      <c r="BY8" s="8" t="str">
        <f>TEXT(DATE(YEAR($E6),MONTH($E6)+COLUMNS($G8:N8)-1,DAY($E6)),"YYYYMM")</f>
        <v>202108</v>
      </c>
      <c r="BZ8" s="8" t="str">
        <f>TEXT(DATE(YEAR($E6),MONTH($E6)+COLUMNS($G8:O8)-1,DAY($E6)),"YYYYMM")</f>
        <v>202109</v>
      </c>
      <c r="CA8" s="8" t="str">
        <f>TEXT(DATE(YEAR($E6),MONTH($E6)+COLUMNS($G8:P8)-1,DAY($E6)),"YYYYMM")</f>
        <v>202110</v>
      </c>
      <c r="CB8" s="8" t="str">
        <f>TEXT(DATE(YEAR($E6),MONTH($E6)+COLUMNS($G8:Q8)-1,DAY($E6)),"YYYYMM")</f>
        <v>202111</v>
      </c>
      <c r="CC8" s="133" t="str">
        <f>TEXT(DATE(YEAR($E6),MONTH($E6)+COLUMNS($G8:R8)-1,DAY($E6)),"YYYYMM")</f>
        <v>202112</v>
      </c>
      <c r="CD8" s="8" t="str">
        <f>TEXT(DATE(YEAR($E6),MONTH($E6)+COLUMNS($G8:S8)-1,DAY($E6)),"YYYYMM")</f>
        <v>202201</v>
      </c>
      <c r="CE8" s="8" t="str">
        <f>TEXT(DATE(YEAR($E6),MONTH($E6)+COLUMNS($G8:T8)-1,DAY($E6)),"YYYYMM")</f>
        <v>202202</v>
      </c>
      <c r="CF8" s="8" t="str">
        <f>TEXT(DATE(YEAR($E6),MONTH($E6)+COLUMNS($G8:U8)-1,DAY($E6)),"YYYYMM")</f>
        <v>202203</v>
      </c>
      <c r="CG8" s="8" t="str">
        <f>TEXT(DATE(YEAR($E6),MONTH($E6)+COLUMNS($G8:V8)-1,DAY($E6)),"YYYYMM")</f>
        <v>202204</v>
      </c>
      <c r="CH8" s="8" t="str">
        <f>TEXT(DATE(YEAR($E6),MONTH($E6)+COLUMNS($G8:W8)-1,DAY($E6)),"YYYYMM")</f>
        <v>202205</v>
      </c>
      <c r="CI8" s="8" t="str">
        <f>TEXT(DATE(YEAR($E6),MONTH($E6)+COLUMNS($G8:X8)-1,DAY($E6)),"YYYYMM")</f>
        <v>202206</v>
      </c>
      <c r="CJ8" s="8" t="str">
        <f>TEXT(DATE(YEAR($E6),MONTH($E6)+COLUMNS($G8:Y8)-1,DAY($E6)),"YYYYMM")</f>
        <v>202207</v>
      </c>
      <c r="CK8" s="8" t="str">
        <f>TEXT(DATE(YEAR($E6),MONTH($E6)+COLUMNS($G8:Z8)-1,DAY($E6)),"YYYYMM")</f>
        <v>202208</v>
      </c>
      <c r="CL8" s="8" t="str">
        <f>TEXT(DATE(YEAR($E6),MONTH($E6)+COLUMNS($G8:AA8)-1,DAY($E6)),"YYYYMM")</f>
        <v>202209</v>
      </c>
      <c r="CM8" s="8" t="str">
        <f>TEXT(DATE(YEAR($E6),MONTH($E6)+COLUMNS($G8:AB8)-1,DAY($E6)),"YYYYMM")</f>
        <v>202210</v>
      </c>
      <c r="CN8" s="8" t="str">
        <f>TEXT(DATE(YEAR($E6),MONTH($E6)+COLUMNS($G8:AC8)-1,DAY($E6)),"YYYYMM")</f>
        <v>202211</v>
      </c>
      <c r="CO8" s="133" t="str">
        <f>TEXT(DATE(YEAR($E6),MONTH($E6)+COLUMNS($G8:AD8)-1,DAY($E6)),"YYYYMM")</f>
        <v>202212</v>
      </c>
      <c r="CP8" s="8" t="str">
        <f>TEXT(DATE(YEAR($E6),MONTH($E6)+COLUMNS($G8:AE8)-1,DAY($E6)),"YYYYMM")</f>
        <v>202301</v>
      </c>
      <c r="CQ8" s="8" t="str">
        <f>TEXT(DATE(YEAR($E6),MONTH($E6)+COLUMNS($G8:AF8)-1,DAY($E6)),"YYYYMM")</f>
        <v>202302</v>
      </c>
      <c r="CR8" s="8" t="str">
        <f>TEXT(DATE(YEAR($E6),MONTH($E6)+COLUMNS($G8:AG8)-1,DAY($E6)),"YYYYMM")</f>
        <v>202303</v>
      </c>
      <c r="CS8" s="8" t="str">
        <f>TEXT(DATE(YEAR($E6),MONTH($E6)+COLUMNS($G8:AH8)-1,DAY($E6)),"YYYYMM")</f>
        <v>202304</v>
      </c>
      <c r="CT8" s="8" t="str">
        <f>TEXT(DATE(YEAR($E6),MONTH($E6)+COLUMNS($G8:AI8)-1,DAY($E6)),"YYYYMM")</f>
        <v>202305</v>
      </c>
      <c r="CU8" s="8" t="str">
        <f>TEXT(DATE(YEAR($E6),MONTH($E6)+COLUMNS($G8:AJ8)-1,DAY($E6)),"YYYYMM")</f>
        <v>202306</v>
      </c>
      <c r="CV8" s="8" t="str">
        <f>TEXT(DATE(YEAR($E6),MONTH($E6)+COLUMNS($G8:AK8)-1,DAY($E6)),"YYYYMM")</f>
        <v>202307</v>
      </c>
      <c r="CW8" s="8" t="str">
        <f>TEXT(DATE(YEAR($E6),MONTH($E6)+COLUMNS($G8:AL8)-1,DAY($E6)),"YYYYMM")</f>
        <v>202308</v>
      </c>
      <c r="CX8" s="8" t="str">
        <f>TEXT(DATE(YEAR($E6),MONTH($E6)+COLUMNS($G8:AM8)-1,DAY($E6)),"YYYYMM")</f>
        <v>202309</v>
      </c>
      <c r="CY8" s="8" t="str">
        <f>TEXT(DATE(YEAR($E6),MONTH($E6)+COLUMNS($G8:AN8)-1,DAY($E6)),"YYYYMM")</f>
        <v>202310</v>
      </c>
      <c r="CZ8" s="8" t="str">
        <f>TEXT(DATE(YEAR($E6),MONTH($E6)+COLUMNS($G8:AO8)-1,DAY($E6)),"YYYYMM")</f>
        <v>202311</v>
      </c>
      <c r="DA8" s="12" t="str">
        <f>TEXT(DATE(YEAR($E6),MONTH($E6)+COLUMNS($G8:AP8)-1,DAY($E6)),"YYYYMM")</f>
        <v>202312</v>
      </c>
    </row>
    <row r="9" spans="1:105" x14ac:dyDescent="0.25">
      <c r="A9" s="42" t="s">
        <v>12</v>
      </c>
      <c r="B9" s="43" t="s">
        <v>5</v>
      </c>
      <c r="C9" s="44">
        <v>4.83</v>
      </c>
      <c r="D9" s="45"/>
      <c r="E9" s="91"/>
      <c r="F9" s="45"/>
      <c r="G9" s="118"/>
      <c r="H9" s="119"/>
      <c r="I9" s="119"/>
      <c r="J9" s="119"/>
      <c r="K9" s="119"/>
      <c r="L9" s="119"/>
      <c r="M9" s="119"/>
      <c r="N9" s="119"/>
      <c r="O9" s="102">
        <v>395462</v>
      </c>
      <c r="P9" s="102">
        <v>397021</v>
      </c>
      <c r="Q9" s="102">
        <v>396576</v>
      </c>
      <c r="R9" s="100">
        <v>396414</v>
      </c>
      <c r="S9" s="105"/>
      <c r="T9" s="124"/>
      <c r="U9" s="125"/>
      <c r="V9" s="125"/>
      <c r="W9" s="125"/>
      <c r="X9" s="125"/>
      <c r="Y9" s="125"/>
      <c r="Z9" s="125"/>
      <c r="AA9" s="71">
        <v>783483</v>
      </c>
      <c r="AB9" s="71">
        <v>795089</v>
      </c>
      <c r="AC9" s="71">
        <v>1198997</v>
      </c>
      <c r="AD9" s="71">
        <v>398777</v>
      </c>
      <c r="AE9" s="96">
        <v>9124</v>
      </c>
      <c r="AF9" s="71">
        <v>2839</v>
      </c>
      <c r="AG9" s="71">
        <v>603</v>
      </c>
      <c r="AH9" s="71">
        <v>454</v>
      </c>
      <c r="AI9" s="71">
        <v>258</v>
      </c>
      <c r="AJ9" s="71">
        <v>47</v>
      </c>
      <c r="AK9" s="71">
        <v>96</v>
      </c>
      <c r="AL9" s="71">
        <v>102</v>
      </c>
      <c r="AM9" s="71">
        <v>-22</v>
      </c>
      <c r="AN9" s="71">
        <v>21</v>
      </c>
      <c r="AO9" s="71">
        <v>4</v>
      </c>
      <c r="AP9" s="71">
        <v>8</v>
      </c>
      <c r="AQ9" s="71">
        <v>-3088</v>
      </c>
      <c r="AR9" s="71">
        <v>-23</v>
      </c>
      <c r="AS9" s="71">
        <v>-477</v>
      </c>
      <c r="AT9" s="71">
        <v>-88</v>
      </c>
      <c r="AU9" s="71">
        <v>-73</v>
      </c>
      <c r="AV9" s="71">
        <v>-166</v>
      </c>
      <c r="AW9" s="71">
        <v>-174</v>
      </c>
      <c r="AX9" s="71"/>
      <c r="AY9" s="71"/>
      <c r="AZ9" s="71"/>
      <c r="BA9" s="71"/>
      <c r="BB9" s="71"/>
      <c r="BC9" s="130"/>
      <c r="BE9" s="124"/>
      <c r="BF9" s="125"/>
      <c r="BG9" s="125"/>
      <c r="BH9" s="125"/>
      <c r="BI9" s="125"/>
      <c r="BJ9" s="125"/>
      <c r="BK9" s="125"/>
      <c r="BL9" s="125"/>
      <c r="BM9" s="102">
        <v>392476</v>
      </c>
      <c r="BN9" s="102">
        <v>394852</v>
      </c>
      <c r="BO9" s="102">
        <v>395113</v>
      </c>
      <c r="BP9" s="100">
        <v>395406</v>
      </c>
      <c r="BQ9" s="105"/>
      <c r="BR9" s="124"/>
      <c r="BS9" s="125"/>
      <c r="BT9" s="125"/>
      <c r="BU9" s="125"/>
      <c r="BV9" s="125"/>
      <c r="BW9" s="125"/>
      <c r="BX9" s="125"/>
      <c r="BY9" s="71">
        <v>793022</v>
      </c>
      <c r="BZ9" s="71">
        <v>789669</v>
      </c>
      <c r="CA9" s="71">
        <v>1186867</v>
      </c>
      <c r="CB9" s="71">
        <v>395925</v>
      </c>
      <c r="CC9" s="96">
        <v>11674</v>
      </c>
      <c r="CD9" s="71">
        <v>3511</v>
      </c>
      <c r="CE9" s="71">
        <v>834</v>
      </c>
      <c r="CF9" s="71">
        <v>765</v>
      </c>
      <c r="CG9" s="71">
        <v>282</v>
      </c>
      <c r="CH9" s="71">
        <v>121</v>
      </c>
      <c r="CI9" s="71">
        <v>116</v>
      </c>
      <c r="CJ9" s="71">
        <v>114</v>
      </c>
      <c r="CK9" s="71">
        <v>57</v>
      </c>
      <c r="CL9" s="71">
        <v>-7</v>
      </c>
      <c r="CM9" s="71">
        <v>-20</v>
      </c>
      <c r="CN9" s="71">
        <v>-5</v>
      </c>
      <c r="CO9" s="184">
        <v>-2925</v>
      </c>
      <c r="CP9" s="71">
        <v>-13</v>
      </c>
      <c r="CQ9" s="71">
        <v>-455</v>
      </c>
      <c r="CR9" s="71">
        <v>-107</v>
      </c>
      <c r="CS9" s="71">
        <v>-219</v>
      </c>
      <c r="CT9" s="71">
        <v>-120</v>
      </c>
      <c r="CU9" s="71">
        <v>-125</v>
      </c>
      <c r="CV9" s="71"/>
      <c r="CW9" s="71"/>
      <c r="CX9" s="71"/>
      <c r="CY9" s="71"/>
      <c r="CZ9" s="71"/>
      <c r="DA9" s="130"/>
    </row>
    <row r="10" spans="1:105" x14ac:dyDescent="0.25">
      <c r="A10" s="50" t="s">
        <v>11</v>
      </c>
      <c r="B10" s="51" t="s">
        <v>6</v>
      </c>
      <c r="C10" s="52">
        <v>0.56000000000000005</v>
      </c>
      <c r="D10" s="45"/>
      <c r="E10" s="91"/>
      <c r="F10" s="45"/>
      <c r="G10" s="120"/>
      <c r="H10" s="121"/>
      <c r="I10" s="121"/>
      <c r="J10" s="121"/>
      <c r="K10" s="121"/>
      <c r="L10" s="121"/>
      <c r="M10" s="121"/>
      <c r="N10" s="121"/>
      <c r="O10" s="97">
        <v>147762</v>
      </c>
      <c r="P10" s="97">
        <v>147660</v>
      </c>
      <c r="Q10" s="97">
        <v>146113</v>
      </c>
      <c r="R10" s="75">
        <v>145939</v>
      </c>
      <c r="S10" s="105"/>
      <c r="T10" s="120"/>
      <c r="U10" s="121"/>
      <c r="V10" s="121"/>
      <c r="W10" s="121"/>
      <c r="X10" s="121"/>
      <c r="Y10" s="121"/>
      <c r="Z10" s="121"/>
      <c r="AA10" s="72">
        <v>329923</v>
      </c>
      <c r="AB10" s="72">
        <v>326382</v>
      </c>
      <c r="AC10" s="72">
        <v>468662</v>
      </c>
      <c r="AD10" s="72">
        <v>149152</v>
      </c>
      <c r="AE10" s="97">
        <v>12575</v>
      </c>
      <c r="AF10" s="72">
        <v>2170</v>
      </c>
      <c r="AG10" s="72">
        <v>762</v>
      </c>
      <c r="AH10" s="72">
        <v>500</v>
      </c>
      <c r="AI10" s="72">
        <v>423</v>
      </c>
      <c r="AJ10" s="72">
        <v>-3</v>
      </c>
      <c r="AK10" s="72">
        <v>26</v>
      </c>
      <c r="AL10" s="72">
        <v>81</v>
      </c>
      <c r="AM10" s="72">
        <v>48</v>
      </c>
      <c r="AN10" s="72">
        <v>94</v>
      </c>
      <c r="AO10" s="72">
        <v>-33</v>
      </c>
      <c r="AP10" s="72">
        <v>-56</v>
      </c>
      <c r="AQ10" s="72">
        <v>-141</v>
      </c>
      <c r="AR10" s="72">
        <v>-62</v>
      </c>
      <c r="AS10" s="72">
        <v>-114</v>
      </c>
      <c r="AT10" s="72">
        <v>-92</v>
      </c>
      <c r="AU10" s="72">
        <v>-89</v>
      </c>
      <c r="AV10" s="72">
        <v>-72</v>
      </c>
      <c r="AW10" s="72">
        <v>-163</v>
      </c>
      <c r="AX10" s="72"/>
      <c r="AY10" s="72"/>
      <c r="AZ10" s="72"/>
      <c r="BA10" s="72"/>
      <c r="BB10" s="72"/>
      <c r="BC10" s="131"/>
      <c r="BE10" s="120"/>
      <c r="BF10" s="121"/>
      <c r="BG10" s="121"/>
      <c r="BH10" s="121"/>
      <c r="BI10" s="121"/>
      <c r="BJ10" s="121"/>
      <c r="BK10" s="121"/>
      <c r="BL10" s="121"/>
      <c r="BM10" s="97">
        <v>146850</v>
      </c>
      <c r="BN10" s="97">
        <v>147102</v>
      </c>
      <c r="BO10" s="97">
        <v>145886</v>
      </c>
      <c r="BP10" s="75">
        <v>145915</v>
      </c>
      <c r="BQ10" s="105"/>
      <c r="BR10" s="120"/>
      <c r="BS10" s="121"/>
      <c r="BT10" s="121"/>
      <c r="BU10" s="121"/>
      <c r="BV10" s="121"/>
      <c r="BW10" s="121"/>
      <c r="BX10" s="121"/>
      <c r="BY10" s="72">
        <v>324820</v>
      </c>
      <c r="BZ10" s="72">
        <v>322582</v>
      </c>
      <c r="CA10" s="72">
        <v>465407</v>
      </c>
      <c r="CB10" s="72">
        <v>148529</v>
      </c>
      <c r="CC10" s="97">
        <v>13816</v>
      </c>
      <c r="CD10" s="72">
        <v>2692</v>
      </c>
      <c r="CE10" s="72">
        <v>1122</v>
      </c>
      <c r="CF10" s="72">
        <v>700</v>
      </c>
      <c r="CG10" s="72">
        <v>404</v>
      </c>
      <c r="CH10" s="72">
        <v>80</v>
      </c>
      <c r="CI10" s="72">
        <v>5</v>
      </c>
      <c r="CJ10" s="72">
        <v>75</v>
      </c>
      <c r="CK10" s="72">
        <v>-16</v>
      </c>
      <c r="CL10" s="72">
        <v>32</v>
      </c>
      <c r="CM10" s="72">
        <v>-60</v>
      </c>
      <c r="CN10" s="72">
        <v>-12</v>
      </c>
      <c r="CO10" s="185">
        <v>-118</v>
      </c>
      <c r="CP10" s="72">
        <v>-66</v>
      </c>
      <c r="CQ10" s="72">
        <v>-48</v>
      </c>
      <c r="CR10" s="72">
        <v>-115</v>
      </c>
      <c r="CS10" s="72">
        <v>-52</v>
      </c>
      <c r="CT10" s="72">
        <v>-59</v>
      </c>
      <c r="CU10" s="72">
        <v>-121</v>
      </c>
      <c r="CV10" s="72"/>
      <c r="CW10" s="72"/>
      <c r="CX10" s="72"/>
      <c r="CY10" s="72"/>
      <c r="CZ10" s="72"/>
      <c r="DA10" s="131"/>
    </row>
    <row r="11" spans="1:105" x14ac:dyDescent="0.25">
      <c r="A11" s="50" t="s">
        <v>13</v>
      </c>
      <c r="B11" s="51" t="s">
        <v>7</v>
      </c>
      <c r="C11" s="52">
        <v>6.26</v>
      </c>
      <c r="D11" s="45"/>
      <c r="E11" s="91"/>
      <c r="F11" s="45"/>
      <c r="G11" s="120"/>
      <c r="H11" s="121"/>
      <c r="I11" s="121"/>
      <c r="J11" s="121"/>
      <c r="K11" s="121"/>
      <c r="L11" s="121"/>
      <c r="M11" s="121"/>
      <c r="N11" s="121"/>
      <c r="O11" s="97">
        <v>983</v>
      </c>
      <c r="P11" s="97">
        <v>972</v>
      </c>
      <c r="Q11" s="97">
        <v>966</v>
      </c>
      <c r="R11" s="75">
        <v>949</v>
      </c>
      <c r="S11" s="105"/>
      <c r="T11" s="120"/>
      <c r="U11" s="121"/>
      <c r="V11" s="121"/>
      <c r="W11" s="121"/>
      <c r="X11" s="121"/>
      <c r="Y11" s="121"/>
      <c r="Z11" s="121"/>
      <c r="AA11" s="72">
        <v>2094</v>
      </c>
      <c r="AB11" s="72">
        <v>2047</v>
      </c>
      <c r="AC11" s="72">
        <v>3000</v>
      </c>
      <c r="AD11" s="72">
        <v>991</v>
      </c>
      <c r="AE11" s="97">
        <v>27</v>
      </c>
      <c r="AF11" s="72">
        <v>1</v>
      </c>
      <c r="AG11" s="72">
        <v>-5</v>
      </c>
      <c r="AH11" s="72">
        <v>0</v>
      </c>
      <c r="AI11" s="72">
        <v>7</v>
      </c>
      <c r="AJ11" s="72">
        <v>0</v>
      </c>
      <c r="AK11" s="72">
        <v>0</v>
      </c>
      <c r="AL11" s="72">
        <v>0</v>
      </c>
      <c r="AM11" s="72">
        <v>0</v>
      </c>
      <c r="AN11" s="72">
        <v>0</v>
      </c>
      <c r="AO11" s="72">
        <v>-27</v>
      </c>
      <c r="AP11" s="72">
        <v>0</v>
      </c>
      <c r="AQ11" s="72">
        <v>0</v>
      </c>
      <c r="AR11" s="72">
        <v>0</v>
      </c>
      <c r="AS11" s="72"/>
      <c r="AT11" s="72">
        <v>0</v>
      </c>
      <c r="AU11" s="72">
        <v>0</v>
      </c>
      <c r="AV11" s="72">
        <v>0</v>
      </c>
      <c r="AW11" s="72">
        <v>0</v>
      </c>
      <c r="AX11" s="72"/>
      <c r="AY11" s="72"/>
      <c r="AZ11" s="72"/>
      <c r="BA11" s="72"/>
      <c r="BB11" s="72"/>
      <c r="BC11" s="131"/>
      <c r="BE11" s="120"/>
      <c r="BF11" s="121"/>
      <c r="BG11" s="121"/>
      <c r="BH11" s="121"/>
      <c r="BI11" s="121"/>
      <c r="BJ11" s="121"/>
      <c r="BK11" s="121"/>
      <c r="BL11" s="121"/>
      <c r="BM11" s="97">
        <v>942</v>
      </c>
      <c r="BN11" s="97">
        <v>930</v>
      </c>
      <c r="BO11" s="97">
        <v>926</v>
      </c>
      <c r="BP11" s="75">
        <v>937</v>
      </c>
      <c r="BQ11" s="105"/>
      <c r="BR11" s="120"/>
      <c r="BS11" s="121"/>
      <c r="BT11" s="121"/>
      <c r="BU11" s="121"/>
      <c r="BV11" s="121"/>
      <c r="BW11" s="121"/>
      <c r="BX11" s="121"/>
      <c r="BY11" s="72">
        <v>1991</v>
      </c>
      <c r="BZ11" s="72">
        <v>1964</v>
      </c>
      <c r="CA11" s="72">
        <v>2883</v>
      </c>
      <c r="CB11" s="72">
        <v>928</v>
      </c>
      <c r="CC11" s="97">
        <v>0</v>
      </c>
      <c r="CD11" s="72"/>
      <c r="CE11" s="72">
        <v>1</v>
      </c>
      <c r="CF11" s="72">
        <v>0</v>
      </c>
      <c r="CG11" s="72">
        <v>0</v>
      </c>
      <c r="CH11" s="72">
        <v>0</v>
      </c>
      <c r="CI11" s="72">
        <v>0</v>
      </c>
      <c r="CJ11" s="72">
        <v>0</v>
      </c>
      <c r="CK11" s="72">
        <v>0</v>
      </c>
      <c r="CL11" s="72">
        <v>0</v>
      </c>
      <c r="CM11" s="72">
        <v>0</v>
      </c>
      <c r="CN11" s="72">
        <v>0</v>
      </c>
      <c r="CO11" s="72">
        <v>0</v>
      </c>
      <c r="CP11" s="72">
        <v>0</v>
      </c>
      <c r="CQ11" s="72"/>
      <c r="CR11" s="72">
        <v>0</v>
      </c>
      <c r="CS11" s="72">
        <v>0</v>
      </c>
      <c r="CT11" s="72">
        <v>0</v>
      </c>
      <c r="CU11" s="72">
        <v>0</v>
      </c>
      <c r="CV11" s="72"/>
      <c r="CW11" s="72"/>
      <c r="CX11" s="72"/>
      <c r="CY11" s="72"/>
      <c r="CZ11" s="72"/>
      <c r="DA11" s="131"/>
    </row>
    <row r="12" spans="1:105" x14ac:dyDescent="0.25">
      <c r="A12" s="50" t="s">
        <v>14</v>
      </c>
      <c r="B12" s="51" t="s">
        <v>8</v>
      </c>
      <c r="C12" s="52">
        <v>4.46</v>
      </c>
      <c r="D12" s="45"/>
      <c r="E12" s="91"/>
      <c r="F12" s="45"/>
      <c r="G12" s="120"/>
      <c r="H12" s="121"/>
      <c r="I12" s="121"/>
      <c r="J12" s="121"/>
      <c r="K12" s="121"/>
      <c r="L12" s="121"/>
      <c r="M12" s="121"/>
      <c r="N12" s="121"/>
      <c r="O12" s="97">
        <v>39314</v>
      </c>
      <c r="P12" s="97">
        <v>39370</v>
      </c>
      <c r="Q12" s="97">
        <v>39971</v>
      </c>
      <c r="R12" s="75">
        <v>40050</v>
      </c>
      <c r="S12" s="105"/>
      <c r="T12" s="120"/>
      <c r="U12" s="121"/>
      <c r="V12" s="121"/>
      <c r="W12" s="121"/>
      <c r="X12" s="121"/>
      <c r="Y12" s="121"/>
      <c r="Z12" s="121"/>
      <c r="AA12" s="72">
        <v>63506</v>
      </c>
      <c r="AB12" s="72">
        <v>69447</v>
      </c>
      <c r="AC12" s="72">
        <v>108905</v>
      </c>
      <c r="AD12" s="72">
        <v>39164</v>
      </c>
      <c r="AE12" s="97">
        <v>355</v>
      </c>
      <c r="AF12" s="72">
        <v>108</v>
      </c>
      <c r="AG12" s="72">
        <v>-38</v>
      </c>
      <c r="AH12" s="72">
        <v>-30</v>
      </c>
      <c r="AI12" s="72">
        <v>-43</v>
      </c>
      <c r="AJ12" s="72">
        <v>-25</v>
      </c>
      <c r="AK12" s="72">
        <v>-4</v>
      </c>
      <c r="AL12" s="72">
        <v>-36</v>
      </c>
      <c r="AM12" s="72">
        <v>-33</v>
      </c>
      <c r="AN12" s="72">
        <v>-7</v>
      </c>
      <c r="AO12" s="72">
        <v>-16</v>
      </c>
      <c r="AP12" s="72">
        <v>-30</v>
      </c>
      <c r="AQ12" s="72">
        <v>-28</v>
      </c>
      <c r="AR12" s="72">
        <v>-36</v>
      </c>
      <c r="AS12" s="72">
        <v>-35</v>
      </c>
      <c r="AT12" s="72">
        <v>-34</v>
      </c>
      <c r="AU12" s="72">
        <v>-26</v>
      </c>
      <c r="AV12" s="72">
        <v>-4</v>
      </c>
      <c r="AW12" s="72">
        <v>-1</v>
      </c>
      <c r="AX12" s="72"/>
      <c r="AY12" s="72"/>
      <c r="AZ12" s="72"/>
      <c r="BA12" s="72"/>
      <c r="BB12" s="72"/>
      <c r="BC12" s="131"/>
      <c r="BE12" s="120"/>
      <c r="BF12" s="121"/>
      <c r="BG12" s="121"/>
      <c r="BH12" s="121"/>
      <c r="BI12" s="121"/>
      <c r="BJ12" s="121"/>
      <c r="BK12" s="121"/>
      <c r="BL12" s="121"/>
      <c r="BM12" s="97">
        <v>39133</v>
      </c>
      <c r="BN12" s="97">
        <v>39303</v>
      </c>
      <c r="BO12" s="97">
        <v>39973</v>
      </c>
      <c r="BP12" s="75">
        <v>39996</v>
      </c>
      <c r="BQ12" s="105"/>
      <c r="BR12" s="120"/>
      <c r="BS12" s="121"/>
      <c r="BT12" s="121"/>
      <c r="BU12" s="121"/>
      <c r="BV12" s="121"/>
      <c r="BW12" s="121"/>
      <c r="BX12" s="121"/>
      <c r="BY12" s="72">
        <v>63761</v>
      </c>
      <c r="BZ12" s="72">
        <v>69685</v>
      </c>
      <c r="CA12" s="72">
        <v>109402</v>
      </c>
      <c r="CB12" s="72">
        <v>39200</v>
      </c>
      <c r="CC12" s="97">
        <v>540</v>
      </c>
      <c r="CD12" s="72">
        <v>121</v>
      </c>
      <c r="CE12" s="72">
        <v>5</v>
      </c>
      <c r="CF12" s="72">
        <v>3</v>
      </c>
      <c r="CG12" s="72">
        <v>-25</v>
      </c>
      <c r="CH12" s="72">
        <v>-22</v>
      </c>
      <c r="CI12" s="72">
        <v>-26</v>
      </c>
      <c r="CJ12" s="72">
        <v>-46</v>
      </c>
      <c r="CK12" s="72">
        <v>-37</v>
      </c>
      <c r="CL12" s="72">
        <v>-28</v>
      </c>
      <c r="CM12" s="72">
        <v>-37</v>
      </c>
      <c r="CN12" s="72">
        <v>-29</v>
      </c>
      <c r="CO12" s="185">
        <v>-42</v>
      </c>
      <c r="CP12" s="72">
        <v>-8</v>
      </c>
      <c r="CQ12" s="72">
        <v>-12</v>
      </c>
      <c r="CR12" s="72">
        <v>-11</v>
      </c>
      <c r="CS12" s="72">
        <v>-39</v>
      </c>
      <c r="CT12" s="72">
        <v>-2</v>
      </c>
      <c r="CU12" s="72">
        <v>0</v>
      </c>
      <c r="CV12" s="72"/>
      <c r="CW12" s="72"/>
      <c r="CX12" s="72"/>
      <c r="CY12" s="72"/>
      <c r="CZ12" s="72"/>
      <c r="DA12" s="131"/>
    </row>
    <row r="13" spans="1:105" ht="15.75" thickBot="1" x14ac:dyDescent="0.3">
      <c r="A13" s="56" t="s">
        <v>15</v>
      </c>
      <c r="B13" s="57" t="s">
        <v>9</v>
      </c>
      <c r="C13" s="58">
        <v>0.34</v>
      </c>
      <c r="D13" s="45"/>
      <c r="E13" s="91"/>
      <c r="F13" s="45"/>
      <c r="G13" s="122"/>
      <c r="H13" s="123"/>
      <c r="I13" s="123"/>
      <c r="J13" s="123"/>
      <c r="K13" s="123"/>
      <c r="L13" s="123"/>
      <c r="M13" s="123"/>
      <c r="N13" s="123"/>
      <c r="O13" s="98">
        <v>291715</v>
      </c>
      <c r="P13" s="98">
        <v>294201</v>
      </c>
      <c r="Q13" s="98">
        <v>297047</v>
      </c>
      <c r="R13" s="76">
        <v>299193</v>
      </c>
      <c r="S13" s="105"/>
      <c r="T13" s="122"/>
      <c r="U13" s="123"/>
      <c r="V13" s="123"/>
      <c r="W13" s="123"/>
      <c r="X13" s="123"/>
      <c r="Y13" s="123"/>
      <c r="Z13" s="123"/>
      <c r="AA13" s="73">
        <v>537629</v>
      </c>
      <c r="AB13" s="73">
        <v>544688</v>
      </c>
      <c r="AC13" s="73">
        <v>842407</v>
      </c>
      <c r="AD13" s="73">
        <v>291177</v>
      </c>
      <c r="AE13" s="98">
        <v>9594</v>
      </c>
      <c r="AF13" s="73">
        <v>3538</v>
      </c>
      <c r="AG13" s="73">
        <v>214</v>
      </c>
      <c r="AH13" s="73">
        <v>-142</v>
      </c>
      <c r="AI13" s="73">
        <v>-322</v>
      </c>
      <c r="AJ13" s="73">
        <v>323</v>
      </c>
      <c r="AK13" s="73">
        <v>-158</v>
      </c>
      <c r="AL13" s="73">
        <v>-184</v>
      </c>
      <c r="AM13" s="73">
        <v>-212</v>
      </c>
      <c r="AN13" s="73">
        <v>-267</v>
      </c>
      <c r="AO13" s="73">
        <v>-175</v>
      </c>
      <c r="AP13" s="73">
        <v>-211</v>
      </c>
      <c r="AQ13" s="73">
        <v>-333</v>
      </c>
      <c r="AR13" s="73">
        <v>-167</v>
      </c>
      <c r="AS13" s="73">
        <v>-155</v>
      </c>
      <c r="AT13" s="73">
        <v>-146</v>
      </c>
      <c r="AU13" s="73">
        <v>-246</v>
      </c>
      <c r="AV13" s="73">
        <v>-149</v>
      </c>
      <c r="AW13" s="73">
        <v>-16</v>
      </c>
      <c r="AX13" s="73"/>
      <c r="AY13" s="73"/>
      <c r="AZ13" s="73"/>
      <c r="BA13" s="73"/>
      <c r="BB13" s="73"/>
      <c r="BC13" s="132"/>
      <c r="BE13" s="122"/>
      <c r="BF13" s="123"/>
      <c r="BG13" s="123"/>
      <c r="BH13" s="123"/>
      <c r="BI13" s="123"/>
      <c r="BJ13" s="123"/>
      <c r="BK13" s="123"/>
      <c r="BL13" s="123"/>
      <c r="BM13" s="98">
        <v>303422</v>
      </c>
      <c r="BN13" s="98">
        <v>307993</v>
      </c>
      <c r="BO13" s="98">
        <v>311987</v>
      </c>
      <c r="BP13" s="76">
        <v>315340</v>
      </c>
      <c r="BQ13" s="105"/>
      <c r="BR13" s="122"/>
      <c r="BS13" s="123"/>
      <c r="BT13" s="123"/>
      <c r="BU13" s="123"/>
      <c r="BV13" s="123"/>
      <c r="BW13" s="123"/>
      <c r="BX13" s="123"/>
      <c r="BY13" s="73">
        <v>542293</v>
      </c>
      <c r="BZ13" s="73">
        <v>554893</v>
      </c>
      <c r="CA13" s="73">
        <v>869081</v>
      </c>
      <c r="CB13" s="73">
        <v>302962</v>
      </c>
      <c r="CC13" s="98">
        <v>14225</v>
      </c>
      <c r="CD13" s="73">
        <v>4950</v>
      </c>
      <c r="CE13" s="73">
        <v>550</v>
      </c>
      <c r="CF13" s="73">
        <v>166</v>
      </c>
      <c r="CG13" s="73">
        <v>-219</v>
      </c>
      <c r="CH13" s="73">
        <v>722</v>
      </c>
      <c r="CI13" s="73">
        <v>-36</v>
      </c>
      <c r="CJ13" s="73">
        <v>-255</v>
      </c>
      <c r="CK13" s="73">
        <v>-336</v>
      </c>
      <c r="CL13" s="73">
        <v>-192</v>
      </c>
      <c r="CM13" s="73">
        <v>-216</v>
      </c>
      <c r="CN13" s="73">
        <v>-183</v>
      </c>
      <c r="CO13" s="186">
        <v>-252</v>
      </c>
      <c r="CP13" s="73">
        <v>-101</v>
      </c>
      <c r="CQ13" s="73">
        <v>-173</v>
      </c>
      <c r="CR13" s="73">
        <v>-163</v>
      </c>
      <c r="CS13" s="73">
        <v>-283</v>
      </c>
      <c r="CT13" s="73">
        <v>-145</v>
      </c>
      <c r="CU13" s="73">
        <v>-65</v>
      </c>
      <c r="CV13" s="73"/>
      <c r="CW13" s="73"/>
      <c r="CX13" s="73"/>
      <c r="CY13" s="73"/>
      <c r="CZ13" s="73"/>
      <c r="DA13" s="132"/>
    </row>
    <row r="14" spans="1:105" x14ac:dyDescent="0.25">
      <c r="A14" s="126" t="s">
        <v>76</v>
      </c>
      <c r="S14" s="105"/>
      <c r="BQ14" s="105"/>
    </row>
    <row r="15" spans="1:105" x14ac:dyDescent="0.25">
      <c r="BQ15" s="105"/>
    </row>
    <row r="17" spans="10:60" x14ac:dyDescent="0.25">
      <c r="J17" s="99"/>
      <c r="BH17" s="99"/>
    </row>
  </sheetData>
  <sheetProtection algorithmName="SHA-512" hashValue="QIdYBNvkCObOSfX7ku6QFLXoeWknmBVrEJ8szdMAZeNF8riImlJK8RPfLVqwkMCEMkK6xz6n2GUxCsIRIGfGYw==" saltValue="n0ecd5IQ+slhI94dyMm1HA==" spinCount="100000" sheet="1" objects="1" scenarios="1"/>
  <mergeCells count="7">
    <mergeCell ref="A7:C7"/>
    <mergeCell ref="G7:R7"/>
    <mergeCell ref="BE7:BP7"/>
    <mergeCell ref="BE6:DA6"/>
    <mergeCell ref="BR7:DA7"/>
    <mergeCell ref="G6:BC6"/>
    <mergeCell ref="T7:BC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G29"/>
  <sheetViews>
    <sheetView workbookViewId="0">
      <selection activeCell="E6" sqref="E6"/>
    </sheetView>
  </sheetViews>
  <sheetFormatPr defaultColWidth="9.140625" defaultRowHeight="15" x14ac:dyDescent="0.25"/>
  <cols>
    <col min="1" max="1" width="24.5703125" style="20" customWidth="1"/>
    <col min="2" max="2" width="10.140625" style="20" customWidth="1"/>
    <col min="3" max="3" width="22.42578125" style="20" customWidth="1"/>
    <col min="4" max="4" width="2.85546875" style="20" customWidth="1"/>
    <col min="5" max="5" width="9.140625" style="20" customWidth="1"/>
    <col min="6" max="6" width="3.85546875" style="20" customWidth="1"/>
    <col min="7" max="9" width="9.140625" style="20"/>
    <col min="10" max="10" width="10.5703125" style="20" bestFit="1" customWidth="1"/>
    <col min="11" max="11" width="10.28515625" style="20" bestFit="1" customWidth="1"/>
    <col min="12" max="12" width="10.28515625" style="20" customWidth="1"/>
    <col min="13" max="13" width="10.28515625" style="156" customWidth="1"/>
    <col min="14" max="18" width="10.28515625" style="20" customWidth="1"/>
    <col min="19" max="19" width="9.140625" style="20"/>
    <col min="20" max="20" width="5.28515625" style="20" customWidth="1"/>
    <col min="21" max="23" width="9.140625" style="20"/>
    <col min="24" max="24" width="10.5703125" style="20" bestFit="1" customWidth="1"/>
    <col min="25" max="25" width="10.28515625" style="20" bestFit="1" customWidth="1"/>
    <col min="26" max="26" width="9.140625" style="20"/>
    <col min="27" max="27" width="9.140625" style="156"/>
    <col min="28" max="28" width="9.140625" style="20"/>
    <col min="29" max="30" width="10.85546875" style="20" bestFit="1" customWidth="1"/>
    <col min="31" max="31" width="10.28515625" style="20" bestFit="1" customWidth="1"/>
    <col min="32" max="49" width="9.140625" style="20"/>
    <col min="50" max="50" width="10.5703125" style="20" bestFit="1" customWidth="1"/>
    <col min="51" max="51" width="10.28515625" style="20" bestFit="1" customWidth="1"/>
    <col min="52" max="52" width="10.28515625" style="20" customWidth="1"/>
    <col min="53" max="53" width="10.28515625" style="156" customWidth="1"/>
    <col min="54" max="58" width="10.28515625" style="20" customWidth="1"/>
    <col min="59" max="59" width="9.140625" style="20"/>
    <col min="60" max="60" width="5.28515625" style="20" customWidth="1"/>
    <col min="61" max="63" width="9.140625" style="20"/>
    <col min="64" max="64" width="10.5703125" style="20" bestFit="1" customWidth="1"/>
    <col min="65" max="65" width="10.28515625" style="20" bestFit="1" customWidth="1"/>
    <col min="66" max="66" width="9.140625" style="20"/>
    <col min="67" max="67" width="9.140625" style="156"/>
    <col min="68" max="68" width="9.140625" style="20"/>
    <col min="69" max="70" width="10.85546875" style="20" bestFit="1" customWidth="1"/>
    <col min="71" max="71" width="10.28515625" style="20" bestFit="1" customWidth="1"/>
    <col min="72" max="16384" width="9.140625" style="20"/>
  </cols>
  <sheetData>
    <row r="1" spans="1:85" x14ac:dyDescent="0.25">
      <c r="A1" s="19" t="s">
        <v>130</v>
      </c>
    </row>
    <row r="2" spans="1:85" x14ac:dyDescent="0.25">
      <c r="G2" s="29" t="s">
        <v>1</v>
      </c>
      <c r="H2" s="29" t="s">
        <v>1</v>
      </c>
      <c r="I2" s="29" t="s">
        <v>1</v>
      </c>
      <c r="J2" s="29" t="s">
        <v>1</v>
      </c>
      <c r="K2" s="29" t="s">
        <v>1</v>
      </c>
      <c r="L2" s="29" t="s">
        <v>1</v>
      </c>
      <c r="M2" s="29" t="s">
        <v>1</v>
      </c>
      <c r="N2" s="29" t="s">
        <v>1</v>
      </c>
      <c r="O2" s="29" t="s">
        <v>1</v>
      </c>
      <c r="P2" s="29" t="s">
        <v>1</v>
      </c>
      <c r="Q2" s="29" t="s">
        <v>1</v>
      </c>
      <c r="R2" s="29" t="s">
        <v>1</v>
      </c>
      <c r="S2" s="29" t="s">
        <v>1</v>
      </c>
      <c r="T2" s="29"/>
      <c r="U2" s="29" t="s">
        <v>1</v>
      </c>
      <c r="V2" s="29" t="s">
        <v>1</v>
      </c>
      <c r="W2" s="29" t="s">
        <v>1</v>
      </c>
      <c r="X2" s="29" t="s">
        <v>1</v>
      </c>
      <c r="Y2" s="29" t="s">
        <v>1</v>
      </c>
      <c r="Z2" s="29" t="s">
        <v>1</v>
      </c>
      <c r="AA2" s="168" t="s">
        <v>1</v>
      </c>
      <c r="AB2" s="29" t="s">
        <v>1</v>
      </c>
      <c r="AC2" s="29" t="s">
        <v>1</v>
      </c>
      <c r="AD2" s="29" t="s">
        <v>1</v>
      </c>
      <c r="AE2" s="29" t="s">
        <v>1</v>
      </c>
      <c r="AF2" s="29" t="s">
        <v>1</v>
      </c>
      <c r="AG2" s="29" t="s">
        <v>1</v>
      </c>
      <c r="AH2" s="29" t="s">
        <v>1</v>
      </c>
      <c r="AI2" s="29" t="s">
        <v>1</v>
      </c>
      <c r="AJ2" s="29" t="s">
        <v>1</v>
      </c>
      <c r="AK2" s="29" t="s">
        <v>1</v>
      </c>
      <c r="AL2" s="29" t="s">
        <v>1</v>
      </c>
      <c r="AM2" s="29" t="s">
        <v>1</v>
      </c>
      <c r="AN2" s="29" t="s">
        <v>1</v>
      </c>
      <c r="AO2" s="29" t="s">
        <v>1</v>
      </c>
      <c r="AP2" s="29" t="s">
        <v>1</v>
      </c>
      <c r="AQ2" s="29" t="s">
        <v>1</v>
      </c>
      <c r="AR2" s="29" t="s">
        <v>1</v>
      </c>
      <c r="AS2" s="29" t="s">
        <v>1</v>
      </c>
      <c r="AU2" s="29" t="s">
        <v>26</v>
      </c>
      <c r="AV2" s="29" t="s">
        <v>26</v>
      </c>
      <c r="AW2" s="29" t="s">
        <v>26</v>
      </c>
      <c r="AX2" s="29" t="s">
        <v>26</v>
      </c>
      <c r="AY2" s="29" t="s">
        <v>26</v>
      </c>
      <c r="AZ2" s="29" t="s">
        <v>26</v>
      </c>
      <c r="BA2" s="29" t="s">
        <v>26</v>
      </c>
      <c r="BB2" s="29" t="s">
        <v>26</v>
      </c>
      <c r="BC2" s="29" t="s">
        <v>26</v>
      </c>
      <c r="BD2" s="29" t="s">
        <v>26</v>
      </c>
      <c r="BE2" s="29" t="s">
        <v>26</v>
      </c>
      <c r="BF2" s="29" t="s">
        <v>26</v>
      </c>
      <c r="BG2" s="29" t="s">
        <v>26</v>
      </c>
      <c r="BH2" s="29"/>
      <c r="BI2" s="29" t="s">
        <v>26</v>
      </c>
      <c r="BJ2" s="29" t="s">
        <v>26</v>
      </c>
      <c r="BK2" s="29" t="s">
        <v>26</v>
      </c>
      <c r="BL2" s="29" t="s">
        <v>26</v>
      </c>
      <c r="BM2" s="29" t="s">
        <v>26</v>
      </c>
      <c r="BN2" s="29" t="s">
        <v>26</v>
      </c>
      <c r="BO2" s="29" t="s">
        <v>26</v>
      </c>
      <c r="BP2" s="29" t="s">
        <v>26</v>
      </c>
      <c r="BQ2" s="29" t="s">
        <v>26</v>
      </c>
      <c r="BR2" s="29" t="s">
        <v>26</v>
      </c>
      <c r="BS2" s="29" t="s">
        <v>26</v>
      </c>
      <c r="BT2" s="29" t="s">
        <v>26</v>
      </c>
      <c r="BU2" s="29" t="s">
        <v>26</v>
      </c>
      <c r="BV2" s="29" t="s">
        <v>26</v>
      </c>
      <c r="BW2" s="29" t="s">
        <v>26</v>
      </c>
      <c r="BX2" s="29" t="s">
        <v>26</v>
      </c>
      <c r="BY2" s="29" t="s">
        <v>26</v>
      </c>
      <c r="BZ2" s="29" t="s">
        <v>26</v>
      </c>
      <c r="CA2" s="29" t="s">
        <v>26</v>
      </c>
      <c r="CB2" s="29" t="s">
        <v>26</v>
      </c>
      <c r="CC2" s="29" t="s">
        <v>26</v>
      </c>
      <c r="CD2" s="29" t="s">
        <v>26</v>
      </c>
      <c r="CE2" s="29" t="s">
        <v>26</v>
      </c>
      <c r="CF2" s="29" t="s">
        <v>26</v>
      </c>
      <c r="CG2" s="29" t="s">
        <v>26</v>
      </c>
    </row>
    <row r="3" spans="1:85" x14ac:dyDescent="0.25">
      <c r="A3" s="19"/>
      <c r="F3" s="28" t="s">
        <v>30</v>
      </c>
      <c r="G3" s="83">
        <f>SUM(G9:G11)</f>
        <v>0</v>
      </c>
      <c r="H3" s="83">
        <f t="shared" ref="H3:S3" si="0">SUM(H9:H11)</f>
        <v>546374</v>
      </c>
      <c r="I3" s="83">
        <f t="shared" si="0"/>
        <v>546218</v>
      </c>
      <c r="J3" s="83">
        <f t="shared" si="0"/>
        <v>548187</v>
      </c>
      <c r="K3" s="83">
        <f t="shared" si="0"/>
        <v>549176</v>
      </c>
      <c r="L3" s="83">
        <f t="shared" si="0"/>
        <v>548886</v>
      </c>
      <c r="M3" s="165">
        <f t="shared" ref="M3" si="1">SUM(M9:M11)</f>
        <v>-548886</v>
      </c>
      <c r="N3" s="83">
        <f t="shared" si="0"/>
        <v>0</v>
      </c>
      <c r="O3" s="83">
        <f>SUM(O9:O11)</f>
        <v>0</v>
      </c>
      <c r="P3" s="83">
        <f t="shared" si="0"/>
        <v>0</v>
      </c>
      <c r="Q3" s="83">
        <f t="shared" si="0"/>
        <v>0</v>
      </c>
      <c r="R3" s="83">
        <f t="shared" si="0"/>
        <v>0</v>
      </c>
      <c r="S3" s="83">
        <f t="shared" si="0"/>
        <v>0</v>
      </c>
      <c r="T3" s="83"/>
      <c r="U3" s="83">
        <f t="shared" ref="U3:AS3" si="2">SUM(U9:U11)</f>
        <v>0</v>
      </c>
      <c r="V3" s="83">
        <f t="shared" si="2"/>
        <v>0</v>
      </c>
      <c r="W3" s="83">
        <f t="shared" si="2"/>
        <v>549996</v>
      </c>
      <c r="X3" s="83">
        <f t="shared" si="2"/>
        <v>5354</v>
      </c>
      <c r="Y3" s="83">
        <f t="shared" si="2"/>
        <v>5248</v>
      </c>
      <c r="Z3" s="83">
        <f t="shared" si="2"/>
        <v>4096</v>
      </c>
      <c r="AA3" s="83">
        <f t="shared" si="2"/>
        <v>-4416</v>
      </c>
      <c r="AB3" s="83">
        <f t="shared" si="2"/>
        <v>-366</v>
      </c>
      <c r="AC3" s="83">
        <f t="shared" si="2"/>
        <v>-1103113</v>
      </c>
      <c r="AD3" s="83">
        <f t="shared" si="2"/>
        <v>-1103659</v>
      </c>
      <c r="AE3" s="83">
        <f t="shared" si="2"/>
        <v>-552463</v>
      </c>
      <c r="AF3" s="83">
        <f t="shared" si="2"/>
        <v>-646</v>
      </c>
      <c r="AG3" s="83">
        <f t="shared" si="2"/>
        <v>-704</v>
      </c>
      <c r="AH3" s="83">
        <f t="shared" si="2"/>
        <v>-33</v>
      </c>
      <c r="AI3" s="83">
        <f t="shared" si="2"/>
        <v>-203</v>
      </c>
      <c r="AJ3" s="83">
        <f t="shared" si="2"/>
        <v>-5616</v>
      </c>
      <c r="AK3" s="83">
        <f t="shared" si="2"/>
        <v>-2870</v>
      </c>
      <c r="AL3" s="83">
        <f t="shared" si="2"/>
        <v>-2953</v>
      </c>
      <c r="AM3" s="83">
        <f t="shared" si="2"/>
        <v>-109</v>
      </c>
      <c r="AN3" s="83">
        <f t="shared" si="2"/>
        <v>0</v>
      </c>
      <c r="AO3" s="83">
        <f t="shared" si="2"/>
        <v>0</v>
      </c>
      <c r="AP3" s="83">
        <f t="shared" si="2"/>
        <v>0</v>
      </c>
      <c r="AQ3" s="83">
        <f t="shared" si="2"/>
        <v>0</v>
      </c>
      <c r="AR3" s="83">
        <f t="shared" si="2"/>
        <v>0</v>
      </c>
      <c r="AS3" s="83">
        <f t="shared" si="2"/>
        <v>0</v>
      </c>
      <c r="AU3" s="83">
        <f>SUM(AU9:AU11)</f>
        <v>0</v>
      </c>
      <c r="AV3" s="83">
        <f t="shared" ref="AV3:BB3" si="3">SUM(AV9:AV11)</f>
        <v>543329</v>
      </c>
      <c r="AW3" s="83">
        <f t="shared" si="3"/>
        <v>543275</v>
      </c>
      <c r="AX3" s="83">
        <f t="shared" si="3"/>
        <v>546262</v>
      </c>
      <c r="AY3" s="83">
        <f t="shared" si="3"/>
        <v>548230</v>
      </c>
      <c r="AZ3" s="83">
        <f t="shared" si="3"/>
        <v>548396</v>
      </c>
      <c r="BA3" s="83">
        <f t="shared" ref="BA3" si="4">SUM(BA9:BA11)</f>
        <v>-548396</v>
      </c>
      <c r="BB3" s="83">
        <f t="shared" si="3"/>
        <v>0</v>
      </c>
      <c r="BC3" s="83">
        <f>SUM(BC9:BC11)</f>
        <v>0</v>
      </c>
      <c r="BD3" s="83">
        <f t="shared" ref="BD3:BG3" si="5">SUM(BD9:BD11)</f>
        <v>0</v>
      </c>
      <c r="BE3" s="83">
        <f t="shared" si="5"/>
        <v>0</v>
      </c>
      <c r="BF3" s="83">
        <f t="shared" si="5"/>
        <v>0</v>
      </c>
      <c r="BG3" s="83">
        <f t="shared" si="5"/>
        <v>0</v>
      </c>
      <c r="BH3" s="83"/>
      <c r="BI3" s="83">
        <f>SUM(BI9:BI11)</f>
        <v>0</v>
      </c>
      <c r="BJ3" s="83">
        <f t="shared" ref="BJ3:BK3" si="6">SUM(BJ9:BJ11)</f>
        <v>0</v>
      </c>
      <c r="BK3" s="83">
        <f t="shared" si="6"/>
        <v>547444</v>
      </c>
      <c r="BL3" s="83">
        <f>SUM(BL9:BL11)</f>
        <v>6331</v>
      </c>
      <c r="BM3" s="83">
        <f t="shared" ref="BM3:BP3" si="7">SUM(BM9:BM11)</f>
        <v>6699</v>
      </c>
      <c r="BN3" s="83">
        <f t="shared" si="7"/>
        <v>5354</v>
      </c>
      <c r="BO3" s="83">
        <f t="shared" ref="BO3" si="8">SUM(BO9:BO11)</f>
        <v>-5670</v>
      </c>
      <c r="BP3" s="83">
        <f t="shared" si="7"/>
        <v>-448</v>
      </c>
      <c r="BQ3" s="83">
        <f>SUM(BQ9:BQ11)</f>
        <v>-1098819</v>
      </c>
      <c r="BR3" s="83">
        <f>SUM(BR9:BR11)</f>
        <v>-1101280</v>
      </c>
      <c r="BS3" s="83">
        <f t="shared" ref="BS3:BU3" si="9">SUM(BS9:BS11)</f>
        <v>-552377</v>
      </c>
      <c r="BT3" s="83">
        <f t="shared" si="9"/>
        <v>-843</v>
      </c>
      <c r="BU3" s="83">
        <f t="shared" si="9"/>
        <v>-1015</v>
      </c>
      <c r="BV3" s="83">
        <f t="shared" ref="BV3:CG3" si="10">SUM(BV9:BV11)</f>
        <v>-50</v>
      </c>
      <c r="BW3" s="83">
        <f t="shared" si="10"/>
        <v>-242</v>
      </c>
      <c r="BX3" s="83">
        <f t="shared" si="10"/>
        <v>-5202</v>
      </c>
      <c r="BY3" s="83">
        <f t="shared" si="10"/>
        <v>-3159</v>
      </c>
      <c r="BZ3" s="83">
        <f t="shared" si="10"/>
        <v>-3139</v>
      </c>
      <c r="CA3" s="83">
        <f t="shared" si="10"/>
        <v>-126</v>
      </c>
      <c r="CB3" s="83">
        <f t="shared" si="10"/>
        <v>0</v>
      </c>
      <c r="CC3" s="83">
        <f t="shared" si="10"/>
        <v>0</v>
      </c>
      <c r="CD3" s="83">
        <f t="shared" si="10"/>
        <v>0</v>
      </c>
      <c r="CE3" s="83">
        <f t="shared" si="10"/>
        <v>0</v>
      </c>
      <c r="CF3" s="83">
        <f t="shared" si="10"/>
        <v>0</v>
      </c>
      <c r="CG3" s="83">
        <f t="shared" si="10"/>
        <v>0</v>
      </c>
    </row>
    <row r="4" spans="1:85" x14ac:dyDescent="0.25">
      <c r="F4" s="28" t="s">
        <v>31</v>
      </c>
      <c r="G4" s="83">
        <f>SUM(G12:G13)</f>
        <v>0</v>
      </c>
      <c r="H4" s="83">
        <f t="shared" ref="H4:S4" si="11">SUM(H12:H13)</f>
        <v>344313</v>
      </c>
      <c r="I4" s="83">
        <f t="shared" si="11"/>
        <v>345503</v>
      </c>
      <c r="J4" s="83">
        <f t="shared" si="11"/>
        <v>347765</v>
      </c>
      <c r="K4" s="83">
        <f t="shared" si="11"/>
        <v>349428</v>
      </c>
      <c r="L4" s="83">
        <f t="shared" si="11"/>
        <v>349897</v>
      </c>
      <c r="M4" s="165">
        <f t="shared" ref="M4" si="12">SUM(M12:M13)</f>
        <v>-349897</v>
      </c>
      <c r="N4" s="83">
        <f t="shared" si="11"/>
        <v>0</v>
      </c>
      <c r="O4" s="83">
        <f t="shared" si="11"/>
        <v>0</v>
      </c>
      <c r="P4" s="83">
        <f t="shared" si="11"/>
        <v>0</v>
      </c>
      <c r="Q4" s="83">
        <f t="shared" si="11"/>
        <v>0</v>
      </c>
      <c r="R4" s="83">
        <f t="shared" si="11"/>
        <v>0</v>
      </c>
      <c r="S4" s="83">
        <f t="shared" si="11"/>
        <v>0</v>
      </c>
      <c r="T4" s="83"/>
      <c r="U4" s="83">
        <f t="shared" ref="U4:AS4" si="13">SUM(U12:U13)</f>
        <v>0</v>
      </c>
      <c r="V4" s="83">
        <f t="shared" si="13"/>
        <v>0</v>
      </c>
      <c r="W4" s="83">
        <f t="shared" si="13"/>
        <v>343814</v>
      </c>
      <c r="X4" s="83">
        <f t="shared" si="13"/>
        <v>1789</v>
      </c>
      <c r="Y4" s="83">
        <f t="shared" si="13"/>
        <v>2283</v>
      </c>
      <c r="Z4" s="83">
        <f t="shared" si="13"/>
        <v>1705</v>
      </c>
      <c r="AA4" s="83">
        <f t="shared" si="13"/>
        <v>-2436</v>
      </c>
      <c r="AB4" s="83">
        <f t="shared" si="13"/>
        <v>-765</v>
      </c>
      <c r="AC4" s="83">
        <f t="shared" si="13"/>
        <v>-691529</v>
      </c>
      <c r="AD4" s="83">
        <f t="shared" si="13"/>
        <v>-697368</v>
      </c>
      <c r="AE4" s="83">
        <f t="shared" si="13"/>
        <v>-350767</v>
      </c>
      <c r="AF4" s="83">
        <f t="shared" si="13"/>
        <v>-2575</v>
      </c>
      <c r="AG4" s="83">
        <f t="shared" si="13"/>
        <v>-258</v>
      </c>
      <c r="AH4" s="83">
        <f t="shared" si="13"/>
        <v>-153</v>
      </c>
      <c r="AI4" s="83">
        <f t="shared" si="13"/>
        <v>-143</v>
      </c>
      <c r="AJ4" s="83">
        <f t="shared" si="13"/>
        <v>-156</v>
      </c>
      <c r="AK4" s="83">
        <f t="shared" si="13"/>
        <v>-14485</v>
      </c>
      <c r="AL4" s="83">
        <f t="shared" si="13"/>
        <v>-14476</v>
      </c>
      <c r="AM4" s="83">
        <f t="shared" si="13"/>
        <v>-17</v>
      </c>
      <c r="AN4" s="83">
        <f t="shared" si="13"/>
        <v>0</v>
      </c>
      <c r="AO4" s="83">
        <f t="shared" si="13"/>
        <v>0</v>
      </c>
      <c r="AP4" s="83">
        <f t="shared" si="13"/>
        <v>0</v>
      </c>
      <c r="AQ4" s="83">
        <f t="shared" si="13"/>
        <v>0</v>
      </c>
      <c r="AR4" s="83">
        <f t="shared" si="13"/>
        <v>0</v>
      </c>
      <c r="AS4" s="83">
        <f t="shared" si="13"/>
        <v>0</v>
      </c>
      <c r="AU4" s="83">
        <f>SUM(AU12:AU13)</f>
        <v>0</v>
      </c>
      <c r="AV4" s="83">
        <f t="shared" ref="AV4:BG4" si="14">SUM(AV12:AV13)</f>
        <v>363107</v>
      </c>
      <c r="AW4" s="83">
        <f t="shared" si="14"/>
        <v>364994</v>
      </c>
      <c r="AX4" s="83">
        <f t="shared" si="14"/>
        <v>368691</v>
      </c>
      <c r="AY4" s="83">
        <f t="shared" si="14"/>
        <v>371542</v>
      </c>
      <c r="AZ4" s="83">
        <f t="shared" si="14"/>
        <v>372690</v>
      </c>
      <c r="BA4" s="83">
        <f t="shared" ref="BA4" si="15">SUM(BA12:BA13)</f>
        <v>-372690</v>
      </c>
      <c r="BB4" s="83">
        <f t="shared" si="14"/>
        <v>0</v>
      </c>
      <c r="BC4" s="83">
        <f t="shared" si="14"/>
        <v>0</v>
      </c>
      <c r="BD4" s="83">
        <f t="shared" si="14"/>
        <v>0</v>
      </c>
      <c r="BE4" s="83">
        <f t="shared" si="14"/>
        <v>0</v>
      </c>
      <c r="BF4" s="83">
        <f t="shared" si="14"/>
        <v>0</v>
      </c>
      <c r="BG4" s="83">
        <f t="shared" si="14"/>
        <v>0</v>
      </c>
      <c r="BH4" s="83"/>
      <c r="BI4" s="83">
        <f t="shared" ref="BI4:BK4" si="16">SUM(BI12:BI13)</f>
        <v>0</v>
      </c>
      <c r="BJ4" s="83">
        <f t="shared" si="16"/>
        <v>0</v>
      </c>
      <c r="BK4" s="83">
        <f t="shared" si="16"/>
        <v>362492</v>
      </c>
      <c r="BL4" s="83">
        <f>SUM(BL12:BL13)</f>
        <v>2973</v>
      </c>
      <c r="BM4" s="83">
        <f t="shared" ref="BM4:BP4" si="17">SUM(BM12:BM13)</f>
        <v>4082</v>
      </c>
      <c r="BN4" s="83">
        <f t="shared" si="17"/>
        <v>2818</v>
      </c>
      <c r="BO4" s="83">
        <f t="shared" ref="BO4" si="18">SUM(BO12:BO13)</f>
        <v>-3550</v>
      </c>
      <c r="BP4" s="83">
        <f t="shared" si="17"/>
        <v>-813</v>
      </c>
      <c r="BQ4" s="83">
        <f>SUM(BQ12:BQ13)</f>
        <v>-730659</v>
      </c>
      <c r="BR4" s="83">
        <f>SUM(BR12:BR13)</f>
        <v>-740440</v>
      </c>
      <c r="BS4" s="83">
        <f t="shared" ref="BS4:BU4" si="19">SUM(BS12:BS13)</f>
        <v>-373896</v>
      </c>
      <c r="BT4" s="83">
        <f t="shared" si="19"/>
        <v>-3861</v>
      </c>
      <c r="BU4" s="83">
        <f t="shared" si="19"/>
        <v>-275</v>
      </c>
      <c r="BV4" s="83">
        <f t="shared" ref="BV4:CG4" si="20">SUM(BV12:BV13)</f>
        <v>-148</v>
      </c>
      <c r="BW4" s="83">
        <f t="shared" si="20"/>
        <v>-174</v>
      </c>
      <c r="BX4" s="83">
        <f t="shared" si="20"/>
        <v>-223</v>
      </c>
      <c r="BY4" s="83">
        <f t="shared" si="20"/>
        <v>-14630</v>
      </c>
      <c r="BZ4" s="83">
        <f t="shared" si="20"/>
        <v>-14554</v>
      </c>
      <c r="CA4" s="83">
        <f t="shared" si="20"/>
        <v>-33</v>
      </c>
      <c r="CB4" s="83">
        <f t="shared" si="20"/>
        <v>0</v>
      </c>
      <c r="CC4" s="83">
        <f t="shared" si="20"/>
        <v>0</v>
      </c>
      <c r="CD4" s="83">
        <f t="shared" si="20"/>
        <v>0</v>
      </c>
      <c r="CE4" s="83">
        <f t="shared" si="20"/>
        <v>0</v>
      </c>
      <c r="CF4" s="83">
        <f t="shared" si="20"/>
        <v>0</v>
      </c>
      <c r="CG4" s="83">
        <f t="shared" si="20"/>
        <v>0</v>
      </c>
    </row>
    <row r="5" spans="1:85" ht="15.75" thickBot="1" x14ac:dyDescent="0.3"/>
    <row r="6" spans="1:85" ht="15.75" thickBot="1" x14ac:dyDescent="0.3">
      <c r="E6" s="6">
        <v>44562</v>
      </c>
      <c r="G6" s="250" t="s">
        <v>1</v>
      </c>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2"/>
      <c r="AU6" s="256" t="s">
        <v>26</v>
      </c>
      <c r="AV6" s="257"/>
      <c r="AW6" s="257"/>
      <c r="AX6" s="257"/>
      <c r="AY6" s="257"/>
      <c r="AZ6" s="257"/>
      <c r="BA6" s="257"/>
      <c r="BB6" s="257"/>
      <c r="BC6" s="257"/>
      <c r="BD6" s="257"/>
      <c r="BE6" s="257"/>
      <c r="BF6" s="257"/>
      <c r="BG6" s="257"/>
      <c r="BH6" s="257"/>
      <c r="BI6" s="257"/>
      <c r="BJ6" s="257"/>
      <c r="BK6" s="257"/>
      <c r="BL6" s="257"/>
      <c r="BM6" s="257"/>
      <c r="BN6" s="257"/>
      <c r="BO6" s="257"/>
      <c r="BP6" s="257"/>
      <c r="BQ6" s="257"/>
      <c r="BR6" s="257"/>
      <c r="BS6" s="257"/>
      <c r="BT6" s="257"/>
      <c r="BU6" s="257"/>
      <c r="BV6" s="257"/>
      <c r="BW6" s="257"/>
      <c r="BX6" s="257"/>
      <c r="BY6" s="257"/>
      <c r="BZ6" s="257"/>
      <c r="CA6" s="257"/>
      <c r="CB6" s="257"/>
      <c r="CC6" s="257"/>
      <c r="CD6" s="257"/>
      <c r="CE6" s="257"/>
      <c r="CF6" s="257"/>
      <c r="CG6" s="258"/>
    </row>
    <row r="7" spans="1:85" ht="18.75" thickBot="1" x14ac:dyDescent="0.3">
      <c r="A7" s="241"/>
      <c r="B7" s="242"/>
      <c r="C7" s="243"/>
      <c r="G7" s="247" t="s">
        <v>18</v>
      </c>
      <c r="H7" s="248"/>
      <c r="I7" s="248"/>
      <c r="J7" s="248"/>
      <c r="K7" s="248"/>
      <c r="L7" s="248"/>
      <c r="M7" s="248"/>
      <c r="N7" s="248"/>
      <c r="O7" s="248"/>
      <c r="P7" s="248"/>
      <c r="Q7" s="248"/>
      <c r="R7" s="248"/>
      <c r="S7" s="249"/>
      <c r="T7" s="104"/>
      <c r="U7" s="247" t="s">
        <v>19</v>
      </c>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9"/>
      <c r="AU7" s="262" t="s">
        <v>18</v>
      </c>
      <c r="AV7" s="263"/>
      <c r="AW7" s="263"/>
      <c r="AX7" s="263"/>
      <c r="AY7" s="263"/>
      <c r="AZ7" s="263"/>
      <c r="BA7" s="263"/>
      <c r="BB7" s="263"/>
      <c r="BC7" s="263"/>
      <c r="BD7" s="263"/>
      <c r="BE7" s="263"/>
      <c r="BF7" s="263"/>
      <c r="BG7" s="264"/>
      <c r="BH7" s="104"/>
      <c r="BI7" s="262" t="s">
        <v>19</v>
      </c>
      <c r="BJ7" s="263"/>
      <c r="BK7" s="263"/>
      <c r="BL7" s="263"/>
      <c r="BM7" s="263"/>
      <c r="BN7" s="263"/>
      <c r="BO7" s="263"/>
      <c r="BP7" s="263"/>
      <c r="BQ7" s="263"/>
      <c r="BR7" s="263"/>
      <c r="BS7" s="263"/>
      <c r="BT7" s="263"/>
      <c r="BU7" s="263"/>
      <c r="BV7" s="263"/>
      <c r="BW7" s="263"/>
      <c r="BX7" s="263"/>
      <c r="BY7" s="263"/>
      <c r="BZ7" s="263"/>
      <c r="CA7" s="263"/>
      <c r="CB7" s="263"/>
      <c r="CC7" s="263"/>
      <c r="CD7" s="263"/>
      <c r="CE7" s="263"/>
      <c r="CF7" s="263"/>
      <c r="CG7" s="264"/>
    </row>
    <row r="8" spans="1:85" ht="39" thickBot="1" x14ac:dyDescent="0.3">
      <c r="A8" s="24" t="s">
        <v>4</v>
      </c>
      <c r="B8" s="11" t="s">
        <v>10</v>
      </c>
      <c r="C8" s="10" t="s">
        <v>3</v>
      </c>
      <c r="G8" s="7" t="str">
        <f>TEXT(DATE(YEAR($E6),MONTH($E6)+COLUMNS($G8:G8)-1,DAY($E6)),"YYYYMM")</f>
        <v>202201</v>
      </c>
      <c r="H8" s="8" t="str">
        <f>TEXT(DATE(YEAR($E6),MONTH($E6)+COLUMNS($G8:H8)-1,DAY($E6)),"YYYYMM")</f>
        <v>202202</v>
      </c>
      <c r="I8" s="8" t="str">
        <f>TEXT(DATE(YEAR($E6),MONTH($E6)+COLUMNS($G8:I8)-1,DAY($E6)),"YYYYMM")</f>
        <v>202203</v>
      </c>
      <c r="J8" s="8" t="str">
        <f>TEXT(DATE(YEAR($E6),MONTH($E6)+COLUMNS($G8:J8)-1,DAY($E6)),"YYYYMM")</f>
        <v>202204</v>
      </c>
      <c r="K8" s="8" t="str">
        <f>TEXT(DATE(YEAR($E6),MONTH($E6)+COLUMNS($G8:K8)-1,DAY($E6)),"YYYYMM")</f>
        <v>202205</v>
      </c>
      <c r="L8" s="101" t="str">
        <f>TEXT(DATE(YEAR($E6),MONTH($E6)+COLUMNS($G8:L8)-1,DAY($E6)),"YYYYMM")</f>
        <v>202206</v>
      </c>
      <c r="M8" s="166" t="s">
        <v>128</v>
      </c>
      <c r="N8" s="101" t="str">
        <f>TEXT(DATE(YEAR($E6),MONTH($E6)+COLUMNS($G8:M8)-1,DAY($E6)),"YYYYMM")</f>
        <v>202207</v>
      </c>
      <c r="O8" s="101" t="str">
        <f>TEXT(DATE(YEAR($E6),MONTH($E6)+COLUMNS($G8:N8)-1,DAY($E6)),"YYYYMM")</f>
        <v>202208</v>
      </c>
      <c r="P8" s="101" t="str">
        <f>TEXT(DATE(YEAR($E6),MONTH($E6)+COLUMNS($G8:O8)-1,DAY($E6)),"YYYYMM")</f>
        <v>202209</v>
      </c>
      <c r="Q8" s="101" t="str">
        <f>TEXT(DATE(YEAR($E6),MONTH($E6)+COLUMNS($G8:P8)-1,DAY($E6)),"YYYYMM")</f>
        <v>202210</v>
      </c>
      <c r="R8" s="101" t="str">
        <f>TEXT(DATE(YEAR($E6),MONTH($E6)+COLUMNS($G8:Q8)-1,DAY($E6)),"YYYYMM")</f>
        <v>202211</v>
      </c>
      <c r="S8" s="9" t="str">
        <f>TEXT(DATE(YEAR($E6),MONTH($E6)+COLUMNS($G8:R8)-1,DAY($E6)),"YYYYMM")</f>
        <v>202212</v>
      </c>
      <c r="T8" s="104"/>
      <c r="U8" s="7" t="str">
        <f>TEXT(DATE(YEAR($E6),MONTH($E6)+COLUMNS($U8:U8)-1,DAY($E6)),"YYYYMM")</f>
        <v>202201</v>
      </c>
      <c r="V8" s="8" t="str">
        <f>TEXT(DATE(YEAR($E6),MONTH($E6)+COLUMNS($U8:V8)-1,DAY($E6)),"YYYYMM")</f>
        <v>202202</v>
      </c>
      <c r="W8" s="8" t="str">
        <f>TEXT(DATE(YEAR($E6),MONTH($E6)+COLUMNS($U8:W8)-1,DAY($E6)),"YYYYMM")</f>
        <v>202203</v>
      </c>
      <c r="X8" s="8" t="str">
        <f>TEXT(DATE(YEAR($E6),MONTH($E6)+COLUMNS($U8:X8)-1,DAY($E6)),"YYYYMM")</f>
        <v>202204</v>
      </c>
      <c r="Y8" s="8" t="str">
        <f>TEXT(DATE(YEAR($E6),MONTH($E6)+COLUMNS($U8:Y8)-1,DAY($E6)),"YYYYMM")</f>
        <v>202205</v>
      </c>
      <c r="Z8" s="8" t="str">
        <f>TEXT(DATE(YEAR($E6),MONTH($E6)+COLUMNS($U8:Z8)-1,DAY($E6)),"YYYYMM")</f>
        <v>202206</v>
      </c>
      <c r="AA8" s="169" t="s">
        <v>128</v>
      </c>
      <c r="AB8" s="8" t="str">
        <f>TEXT(DATE(YEAR($E6),MONTH($E6)+COLUMNS($U8:AA8)-1,DAY($E6)),"YYYYMM")</f>
        <v>202207</v>
      </c>
      <c r="AC8" s="8" t="str">
        <f>TEXT(DATE(YEAR($E6),MONTH($E6)+COLUMNS($U8:AB8)-1,DAY($E6)),"YYYYMM")</f>
        <v>202208</v>
      </c>
      <c r="AD8" s="8" t="str">
        <f>TEXT(DATE(YEAR($E6),MONTH($E6)+COLUMNS($U8:AC8)-1,DAY($E6)),"YYYYMM")</f>
        <v>202209</v>
      </c>
      <c r="AE8" s="8" t="str">
        <f>TEXT(DATE(YEAR($E6),MONTH($E6)+COLUMNS($U8:AD8)-1,DAY($E6)),"YYYYMM")</f>
        <v>202210</v>
      </c>
      <c r="AF8" s="8" t="str">
        <f>TEXT(DATE(YEAR($E6),MONTH($E6)+COLUMNS($U8:AE8)-1,DAY($E6)),"YYYYMM")</f>
        <v>202211</v>
      </c>
      <c r="AG8" s="8" t="str">
        <f>TEXT(DATE(YEAR($E6),MONTH($E6)+COLUMNS($U8:AF8)-1,DAY($E6)),"YYYYMM")</f>
        <v>202212</v>
      </c>
      <c r="AH8" s="8" t="str">
        <f>TEXT(DATE(YEAR($E6),MONTH($E6)+COLUMNS($U8:AG8)-1,DAY($E6)),"YYYYMM")</f>
        <v>202301</v>
      </c>
      <c r="AI8" s="8" t="str">
        <f>TEXT(DATE(YEAR($E6),MONTH($E6)+COLUMNS($U8:AH8)-1,DAY($E6)),"YYYYMM")</f>
        <v>202302</v>
      </c>
      <c r="AJ8" s="8" t="str">
        <f>TEXT(DATE(YEAR($E6),MONTH($E6)+COLUMNS($U8:AI8)-1,DAY($E6)),"YYYYMM")</f>
        <v>202303</v>
      </c>
      <c r="AK8" s="8" t="str">
        <f>TEXT(DATE(YEAR($E6),MONTH($E6)+COLUMNS($U8:AJ8)-1,DAY($E6)),"YYYYMM")</f>
        <v>202304</v>
      </c>
      <c r="AL8" s="8" t="str">
        <f>TEXT(DATE(YEAR($E6),MONTH($E6)+COLUMNS($U8:AK8)-1,DAY($E6)),"YYYYMM")</f>
        <v>202305</v>
      </c>
      <c r="AM8" s="8" t="str">
        <f>TEXT(DATE(YEAR($E6),MONTH($E6)+COLUMNS($U8:AL8)-1,DAY($E6)),"YYYYMM")</f>
        <v>202306</v>
      </c>
      <c r="AN8" s="8" t="str">
        <f>TEXT(DATE(YEAR($E6),MONTH($E6)+COLUMNS($U8:AM8)-1,DAY($E6)),"YYYYMM")</f>
        <v>202307</v>
      </c>
      <c r="AO8" s="8" t="str">
        <f>TEXT(DATE(YEAR($E6),MONTH($E6)+COLUMNS($U8:AN8)-1,DAY($E6)),"YYYYMM")</f>
        <v>202308</v>
      </c>
      <c r="AP8" s="8" t="str">
        <f>TEXT(DATE(YEAR($E6),MONTH($E6)+COLUMNS($U8:AO8)-1,DAY($E6)),"YYYYMM")</f>
        <v>202309</v>
      </c>
      <c r="AQ8" s="8" t="str">
        <f>TEXT(DATE(YEAR($E6),MONTH($E6)+COLUMNS($U8:AP8)-1,DAY($E6)),"YYYYMM")</f>
        <v>202310</v>
      </c>
      <c r="AR8" s="8" t="str">
        <f>TEXT(DATE(YEAR($E6),MONTH($E6)+COLUMNS($U8:AQ8)-1,DAY($E6)),"YYYYMM")</f>
        <v>202311</v>
      </c>
      <c r="AS8" s="9" t="str">
        <f>TEXT(DATE(YEAR($E6),MONTH($E6)+COLUMNS($U8:AR8)-1,DAY($E6)),"YYYYMM")</f>
        <v>202312</v>
      </c>
      <c r="AU8" s="7" t="str">
        <f>TEXT(DATE(YEAR($E6),MONTH($E6)+COLUMNS($G8:G8)-1,DAY($E6)),"YYYYMM")</f>
        <v>202201</v>
      </c>
      <c r="AV8" s="8" t="str">
        <f>TEXT(DATE(YEAR($E6),MONTH($E6)+COLUMNS($G8:H8)-1,DAY($E6)),"YYYYMM")</f>
        <v>202202</v>
      </c>
      <c r="AW8" s="8" t="str">
        <f>TEXT(DATE(YEAR($E6),MONTH($E6)+COLUMNS($G8:I8)-1,DAY($E6)),"YYYYMM")</f>
        <v>202203</v>
      </c>
      <c r="AX8" s="8" t="str">
        <f>TEXT(DATE(YEAR($E6),MONTH($E6)+COLUMNS($G8:J8)-1,DAY($E6)),"YYYYMM")</f>
        <v>202204</v>
      </c>
      <c r="AY8" s="8" t="str">
        <f>TEXT(DATE(YEAR($E6),MONTH($E6)+COLUMNS($G8:K8)-1,DAY($E6)),"YYYYMM")</f>
        <v>202205</v>
      </c>
      <c r="AZ8" s="8" t="str">
        <f>TEXT(DATE(YEAR($E6),MONTH($E6)+COLUMNS($G8:L8)-1,DAY($E6)),"YYYYMM")</f>
        <v>202206</v>
      </c>
      <c r="BA8" s="167" t="s">
        <v>128</v>
      </c>
      <c r="BB8" s="8" t="str">
        <f>TEXT(DATE(YEAR($E6),MONTH($E6)+COLUMNS($G8:M8)-1,DAY($E6)),"YYYYMM")</f>
        <v>202207</v>
      </c>
      <c r="BC8" s="8" t="str">
        <f>TEXT(DATE(YEAR($E6),MONTH($E6)+COLUMNS($G8:N8)-1,DAY($E6)),"YYYYMM")</f>
        <v>202208</v>
      </c>
      <c r="BD8" s="8" t="str">
        <f>TEXT(DATE(YEAR($E6),MONTH($E6)+COLUMNS($G8:O8)-1,DAY($E6)),"YYYYMM")</f>
        <v>202209</v>
      </c>
      <c r="BE8" s="8" t="str">
        <f>TEXT(DATE(YEAR($E6),MONTH($E6)+COLUMNS($G8:P8)-1,DAY($E6)),"YYYYMM")</f>
        <v>202210</v>
      </c>
      <c r="BF8" s="8" t="str">
        <f>TEXT(DATE(YEAR($E6),MONTH($E6)+COLUMNS($G8:Q8)-1,DAY($E6)),"YYYYMM")</f>
        <v>202211</v>
      </c>
      <c r="BG8" s="9" t="str">
        <f>TEXT(DATE(YEAR($E6),MONTH($E6)+COLUMNS($G8:R8)-1,DAY($E6)),"YYYYMM")</f>
        <v>202212</v>
      </c>
      <c r="BH8" s="104"/>
      <c r="BI8" s="103" t="str">
        <f>TEXT(DATE(YEAR($E6),MONTH($E6)+COLUMNS($G8:G8)-1,DAY($E6)),"YYYYMM")</f>
        <v>202201</v>
      </c>
      <c r="BJ8" s="8" t="str">
        <f>TEXT(DATE(YEAR($E6),MONTH($E6)+COLUMNS($G8:H8)-1,DAY($E6)),"YYYYMM")</f>
        <v>202202</v>
      </c>
      <c r="BK8" s="8" t="str">
        <f>TEXT(DATE(YEAR($E6),MONTH($E6)+COLUMNS($G8:I8)-1,DAY($E6)),"YYYYMM")</f>
        <v>202203</v>
      </c>
      <c r="BL8" s="8" t="str">
        <f>TEXT(DATE(YEAR($E6),MONTH($E6)+COLUMNS($G8:J8)-1,DAY($E6)),"YYYYMM")</f>
        <v>202204</v>
      </c>
      <c r="BM8" s="8" t="str">
        <f>TEXT(DATE(YEAR($E6),MONTH($E6)+COLUMNS($G8:K8)-1,DAY($E6)),"YYYYMM")</f>
        <v>202205</v>
      </c>
      <c r="BN8" s="8" t="str">
        <f>TEXT(DATE(YEAR($E6),MONTH($E6)+COLUMNS($G8:L8)-1,DAY($E6)),"YYYYMM")</f>
        <v>202206</v>
      </c>
      <c r="BO8" s="169" t="s">
        <v>128</v>
      </c>
      <c r="BP8" s="8" t="str">
        <f>TEXT(DATE(YEAR($E6),MONTH($E6)+COLUMNS($G8:M8)-1,DAY($E6)),"YYYYMM")</f>
        <v>202207</v>
      </c>
      <c r="BQ8" s="8" t="str">
        <f>TEXT(DATE(YEAR($E6),MONTH($E6)+COLUMNS($G8:N8)-1,DAY($E6)),"YYYYMM")</f>
        <v>202208</v>
      </c>
      <c r="BR8" s="8" t="str">
        <f>TEXT(DATE(YEAR($E6),MONTH($E6)+COLUMNS($G8:O8)-1,DAY($E6)),"YYYYMM")</f>
        <v>202209</v>
      </c>
      <c r="BS8" s="8" t="str">
        <f>TEXT(DATE(YEAR($E6),MONTH($E6)+COLUMNS($G8:P8)-1,DAY($E6)),"YYYYMM")</f>
        <v>202210</v>
      </c>
      <c r="BT8" s="8" t="str">
        <f>TEXT(DATE(YEAR($E6),MONTH($E6)+COLUMNS($G8:Q8)-1,DAY($E6)),"YYYYMM")</f>
        <v>202211</v>
      </c>
      <c r="BU8" s="8" t="str">
        <f>TEXT(DATE(YEAR($E6),MONTH($E6)+COLUMNS($G8:R8)-1,DAY($E6)),"YYYYMM")</f>
        <v>202212</v>
      </c>
      <c r="BV8" s="8" t="str">
        <f>TEXT(DATE(YEAR($E6),MONTH($E6)+COLUMNS($G8:S8)-1,DAY($E6)),"YYYYMM")</f>
        <v>202301</v>
      </c>
      <c r="BW8" s="8" t="str">
        <f>TEXT(DATE(YEAR($E6),MONTH($E6)+COLUMNS($G8:T8)-1,DAY($E6)),"YYYYMM")</f>
        <v>202302</v>
      </c>
      <c r="BX8" s="8" t="str">
        <f>TEXT(DATE(YEAR($E6),MONTH($E6)+COLUMNS($G8:U8)-1,DAY($E6)),"YYYYMM")</f>
        <v>202303</v>
      </c>
      <c r="BY8" s="8" t="str">
        <f>TEXT(DATE(YEAR($E6),MONTH($E6)+COLUMNS($G8:V8)-1,DAY($E6)),"YYYYMM")</f>
        <v>202304</v>
      </c>
      <c r="BZ8" s="8" t="str">
        <f>TEXT(DATE(YEAR($E6),MONTH($E6)+COLUMNS($G8:W8)-1,DAY($E6)),"YYYYMM")</f>
        <v>202305</v>
      </c>
      <c r="CA8" s="8" t="str">
        <f>TEXT(DATE(YEAR($E6),MONTH($E6)+COLUMNS($G8:X8)-1,DAY($E6)),"YYYYMM")</f>
        <v>202306</v>
      </c>
      <c r="CB8" s="8" t="str">
        <f>TEXT(DATE(YEAR($E6),MONTH($E6)+COLUMNS($G8:Y8)-1,DAY($E6)),"YYYYMM")</f>
        <v>202307</v>
      </c>
      <c r="CC8" s="8" t="str">
        <f>TEXT(DATE(YEAR($E6),MONTH($E6)+COLUMNS($G8:Z8)-1,DAY($E6)),"YYYYMM")</f>
        <v>202308</v>
      </c>
      <c r="CD8" s="8" t="str">
        <f>TEXT(DATE(YEAR($E6),MONTH($E6)+COLUMNS($G8:AA8)-1,DAY($E6)),"YYYYMM")</f>
        <v>202309</v>
      </c>
      <c r="CE8" s="8" t="str">
        <f>TEXT(DATE(YEAR($E6),MONTH($E6)+COLUMNS($G8:AB8)-1,DAY($E6)),"YYYYMM")</f>
        <v>202310</v>
      </c>
      <c r="CF8" s="8" t="str">
        <f>TEXT(DATE(YEAR($E6),MONTH($E6)+COLUMNS($G8:AC8)-1,DAY($E6)),"YYYYMM")</f>
        <v>202311</v>
      </c>
      <c r="CG8" s="9" t="str">
        <f>TEXT(DATE(YEAR($E6),MONTH($E6)+COLUMNS($G8:AD8)-1,DAY($E6)),"YYYYMM")</f>
        <v>202312</v>
      </c>
    </row>
    <row r="9" spans="1:85" x14ac:dyDescent="0.25">
      <c r="A9" s="42" t="s">
        <v>12</v>
      </c>
      <c r="B9" s="43" t="s">
        <v>5</v>
      </c>
      <c r="C9" s="44">
        <v>4.2699999999999996</v>
      </c>
      <c r="D9" s="45"/>
      <c r="E9" s="91"/>
      <c r="F9" s="45"/>
      <c r="G9" s="141"/>
      <c r="H9" s="102">
        <v>399395</v>
      </c>
      <c r="I9" s="102">
        <v>399518</v>
      </c>
      <c r="J9" s="102">
        <v>400897</v>
      </c>
      <c r="K9" s="102">
        <v>401730</v>
      </c>
      <c r="L9" s="102">
        <v>401444</v>
      </c>
      <c r="M9" s="162">
        <v>-401444</v>
      </c>
      <c r="N9" s="125"/>
      <c r="O9" s="125"/>
      <c r="P9" s="125"/>
      <c r="Q9" s="125"/>
      <c r="R9" s="125"/>
      <c r="S9" s="187"/>
      <c r="T9" s="105"/>
      <c r="U9" s="141"/>
      <c r="V9" s="125"/>
      <c r="W9" s="71">
        <v>401852</v>
      </c>
      <c r="X9" s="71">
        <v>2545</v>
      </c>
      <c r="Y9" s="71">
        <v>3098</v>
      </c>
      <c r="Z9" s="71">
        <v>2435</v>
      </c>
      <c r="AA9" s="71">
        <f>-2502</f>
        <v>-2502</v>
      </c>
      <c r="AB9" s="71">
        <v>-56</v>
      </c>
      <c r="AC9" s="71">
        <v>-804262</v>
      </c>
      <c r="AD9" s="71">
        <v>-805927</v>
      </c>
      <c r="AE9" s="71">
        <v>-403715</v>
      </c>
      <c r="AF9" s="71">
        <v>-33</v>
      </c>
      <c r="AG9" s="71">
        <v>-658</v>
      </c>
      <c r="AH9" s="184">
        <v>-7</v>
      </c>
      <c r="AI9" s="71">
        <v>-156</v>
      </c>
      <c r="AJ9" s="71">
        <v>-39</v>
      </c>
      <c r="AK9" s="71">
        <v>-2792</v>
      </c>
      <c r="AL9" s="71">
        <v>-2910</v>
      </c>
      <c r="AM9" s="71">
        <v>-65</v>
      </c>
      <c r="AN9" s="71"/>
      <c r="AO9" s="71"/>
      <c r="AP9" s="71"/>
      <c r="AQ9" s="71"/>
      <c r="AR9" s="71"/>
      <c r="AS9" s="130"/>
      <c r="AU9" s="141"/>
      <c r="AV9" s="102">
        <v>395924</v>
      </c>
      <c r="AW9" s="102">
        <v>396051</v>
      </c>
      <c r="AX9" s="102">
        <v>398002</v>
      </c>
      <c r="AY9" s="102">
        <v>399323</v>
      </c>
      <c r="AZ9" s="102">
        <v>399365</v>
      </c>
      <c r="BA9" s="162">
        <v>-399365</v>
      </c>
      <c r="BB9" s="125"/>
      <c r="BC9" s="125"/>
      <c r="BD9" s="125"/>
      <c r="BE9" s="125"/>
      <c r="BF9" s="125"/>
      <c r="BG9" s="125"/>
      <c r="BH9" s="105"/>
      <c r="BI9" s="141"/>
      <c r="BJ9" s="125"/>
      <c r="BK9" s="71">
        <v>398686</v>
      </c>
      <c r="BL9" s="71">
        <v>3233</v>
      </c>
      <c r="BM9" s="71">
        <v>4115</v>
      </c>
      <c r="BN9" s="71">
        <v>3214</v>
      </c>
      <c r="BO9" s="71">
        <v>-3256</v>
      </c>
      <c r="BP9" s="71">
        <v>-50</v>
      </c>
      <c r="BQ9" s="71">
        <v>-798587</v>
      </c>
      <c r="BR9" s="71">
        <v>-801229</v>
      </c>
      <c r="BS9" s="71">
        <v>-401881</v>
      </c>
      <c r="BT9" s="71">
        <v>-49</v>
      </c>
      <c r="BU9" s="71">
        <v>-948</v>
      </c>
      <c r="BV9" s="71">
        <v>-19</v>
      </c>
      <c r="BW9" s="71">
        <v>-192</v>
      </c>
      <c r="BX9" s="71">
        <v>-63</v>
      </c>
      <c r="BY9" s="71">
        <v>-3040</v>
      </c>
      <c r="BZ9" s="71">
        <v>-3114</v>
      </c>
      <c r="CA9" s="71">
        <v>-63</v>
      </c>
      <c r="CB9" s="71"/>
      <c r="CC9" s="71"/>
      <c r="CD9" s="71"/>
      <c r="CE9" s="71"/>
      <c r="CF9" s="71"/>
      <c r="CG9" s="74"/>
    </row>
    <row r="10" spans="1:85" x14ac:dyDescent="0.25">
      <c r="A10" s="50" t="s">
        <v>11</v>
      </c>
      <c r="B10" s="51" t="s">
        <v>6</v>
      </c>
      <c r="C10" s="52">
        <v>0.35</v>
      </c>
      <c r="D10" s="45"/>
      <c r="E10" s="91"/>
      <c r="F10" s="45"/>
      <c r="G10" s="142"/>
      <c r="H10" s="97">
        <v>146029</v>
      </c>
      <c r="I10" s="97">
        <v>145750</v>
      </c>
      <c r="J10" s="97">
        <v>146358</v>
      </c>
      <c r="K10" s="97">
        <v>146540</v>
      </c>
      <c r="L10" s="97">
        <v>146538</v>
      </c>
      <c r="M10" s="163">
        <v>-146538</v>
      </c>
      <c r="N10" s="121"/>
      <c r="O10" s="121"/>
      <c r="P10" s="121"/>
      <c r="Q10" s="121"/>
      <c r="R10" s="121"/>
      <c r="S10" s="188"/>
      <c r="T10" s="105"/>
      <c r="U10" s="142"/>
      <c r="V10" s="121"/>
      <c r="W10" s="72">
        <v>147196</v>
      </c>
      <c r="X10" s="72">
        <v>2807</v>
      </c>
      <c r="Y10" s="72">
        <v>2149</v>
      </c>
      <c r="Z10" s="72">
        <v>1660</v>
      </c>
      <c r="AA10" s="72">
        <f>-1913</f>
        <v>-1913</v>
      </c>
      <c r="AB10" s="72">
        <v>-310</v>
      </c>
      <c r="AC10" s="72">
        <v>-296950</v>
      </c>
      <c r="AD10" s="72">
        <v>-295845</v>
      </c>
      <c r="AE10" s="72">
        <v>-147838</v>
      </c>
      <c r="AF10" s="72">
        <v>-613</v>
      </c>
      <c r="AG10" s="72">
        <v>-46</v>
      </c>
      <c r="AH10" s="185">
        <v>-26</v>
      </c>
      <c r="AI10" s="72">
        <v>-47</v>
      </c>
      <c r="AJ10" s="72">
        <v>-5577</v>
      </c>
      <c r="AK10" s="72">
        <v>-78</v>
      </c>
      <c r="AL10" s="72">
        <v>-43</v>
      </c>
      <c r="AM10" s="72">
        <v>-44</v>
      </c>
      <c r="AN10" s="72"/>
      <c r="AO10" s="72"/>
      <c r="AP10" s="72"/>
      <c r="AQ10" s="72"/>
      <c r="AR10" s="72"/>
      <c r="AS10" s="131"/>
      <c r="AU10" s="142"/>
      <c r="AV10" s="97">
        <v>146483</v>
      </c>
      <c r="AW10" s="97">
        <v>146305</v>
      </c>
      <c r="AX10" s="97">
        <v>147355</v>
      </c>
      <c r="AY10" s="97">
        <v>148009</v>
      </c>
      <c r="AZ10" s="97">
        <v>148152</v>
      </c>
      <c r="BA10" s="163">
        <v>-148152</v>
      </c>
      <c r="BB10" s="121"/>
      <c r="BC10" s="121"/>
      <c r="BD10" s="121"/>
      <c r="BE10" s="121"/>
      <c r="BF10" s="121"/>
      <c r="BG10" s="121"/>
      <c r="BH10" s="105"/>
      <c r="BI10" s="142"/>
      <c r="BJ10" s="121"/>
      <c r="BK10" s="72">
        <v>147830</v>
      </c>
      <c r="BL10" s="72">
        <v>3098</v>
      </c>
      <c r="BM10" s="72">
        <v>2584</v>
      </c>
      <c r="BN10" s="72">
        <v>2140</v>
      </c>
      <c r="BO10" s="71">
        <v>-2414</v>
      </c>
      <c r="BP10" s="72">
        <v>-398</v>
      </c>
      <c r="BQ10" s="72">
        <v>-298382</v>
      </c>
      <c r="BR10" s="72">
        <v>-298227</v>
      </c>
      <c r="BS10" s="72">
        <v>-149598</v>
      </c>
      <c r="BT10" s="72">
        <v>-794</v>
      </c>
      <c r="BU10" s="72">
        <v>-67</v>
      </c>
      <c r="BV10" s="72">
        <v>-31</v>
      </c>
      <c r="BW10" s="72">
        <v>-50</v>
      </c>
      <c r="BX10" s="72">
        <v>-5139</v>
      </c>
      <c r="BY10" s="72">
        <v>-119</v>
      </c>
      <c r="BZ10" s="72">
        <v>-25</v>
      </c>
      <c r="CA10" s="72">
        <v>-63</v>
      </c>
      <c r="CB10" s="72"/>
      <c r="CC10" s="72"/>
      <c r="CD10" s="72"/>
      <c r="CE10" s="72"/>
      <c r="CF10" s="72"/>
      <c r="CG10" s="75"/>
    </row>
    <row r="11" spans="1:85" x14ac:dyDescent="0.25">
      <c r="A11" s="50" t="s">
        <v>13</v>
      </c>
      <c r="B11" s="51" t="s">
        <v>7</v>
      </c>
      <c r="C11" s="52">
        <v>5.4</v>
      </c>
      <c r="D11" s="45"/>
      <c r="E11" s="91"/>
      <c r="F11" s="45"/>
      <c r="G11" s="142"/>
      <c r="H11" s="97">
        <v>950</v>
      </c>
      <c r="I11" s="97">
        <v>950</v>
      </c>
      <c r="J11" s="97">
        <v>932</v>
      </c>
      <c r="K11" s="97">
        <v>906</v>
      </c>
      <c r="L11" s="97">
        <v>904</v>
      </c>
      <c r="M11" s="163">
        <v>-904</v>
      </c>
      <c r="N11" s="121"/>
      <c r="O11" s="121"/>
      <c r="P11" s="121"/>
      <c r="Q11" s="121"/>
      <c r="R11" s="121"/>
      <c r="S11" s="188"/>
      <c r="T11" s="105"/>
      <c r="U11" s="142"/>
      <c r="V11" s="121"/>
      <c r="W11" s="72">
        <v>948</v>
      </c>
      <c r="X11" s="72">
        <v>2</v>
      </c>
      <c r="Y11" s="72">
        <v>1</v>
      </c>
      <c r="Z11" s="72">
        <v>1</v>
      </c>
      <c r="AA11" s="72">
        <f>-1</f>
        <v>-1</v>
      </c>
      <c r="AB11" s="72"/>
      <c r="AC11" s="72">
        <v>-1901</v>
      </c>
      <c r="AD11" s="72">
        <v>-1887</v>
      </c>
      <c r="AE11" s="72">
        <v>-910</v>
      </c>
      <c r="AF11" s="72">
        <v>0</v>
      </c>
      <c r="AG11" s="72">
        <v>0</v>
      </c>
      <c r="AH11" s="185">
        <v>0</v>
      </c>
      <c r="AI11" s="72">
        <v>0</v>
      </c>
      <c r="AJ11" s="72">
        <v>0</v>
      </c>
      <c r="AK11" s="72">
        <v>0</v>
      </c>
      <c r="AL11" s="72">
        <v>0</v>
      </c>
      <c r="AM11" s="72">
        <v>0</v>
      </c>
      <c r="AN11" s="72"/>
      <c r="AO11" s="72"/>
      <c r="AP11" s="72"/>
      <c r="AQ11" s="72"/>
      <c r="AR11" s="72"/>
      <c r="AS11" s="131"/>
      <c r="AU11" s="142"/>
      <c r="AV11" s="97">
        <v>922</v>
      </c>
      <c r="AW11" s="97">
        <v>919</v>
      </c>
      <c r="AX11" s="97">
        <v>905</v>
      </c>
      <c r="AY11" s="97">
        <v>898</v>
      </c>
      <c r="AZ11" s="97">
        <v>879</v>
      </c>
      <c r="BA11" s="163">
        <v>-879</v>
      </c>
      <c r="BB11" s="121"/>
      <c r="BC11" s="121"/>
      <c r="BD11" s="121"/>
      <c r="BE11" s="121"/>
      <c r="BF11" s="121"/>
      <c r="BG11" s="121"/>
      <c r="BH11" s="105"/>
      <c r="BI11" s="142"/>
      <c r="BJ11" s="121"/>
      <c r="BK11" s="72">
        <v>928</v>
      </c>
      <c r="BL11" s="72">
        <v>0</v>
      </c>
      <c r="BM11" s="72">
        <v>0</v>
      </c>
      <c r="BN11" s="72">
        <v>0</v>
      </c>
      <c r="BO11" s="71">
        <v>0</v>
      </c>
      <c r="BP11" s="72"/>
      <c r="BQ11" s="72">
        <v>-1850</v>
      </c>
      <c r="BR11" s="72">
        <v>-1824</v>
      </c>
      <c r="BS11" s="72">
        <v>-898</v>
      </c>
      <c r="BT11" s="72">
        <v>0</v>
      </c>
      <c r="BU11" s="72">
        <v>0</v>
      </c>
      <c r="BV11" s="72">
        <v>0</v>
      </c>
      <c r="BW11" s="72">
        <v>0</v>
      </c>
      <c r="BX11" s="72">
        <v>0</v>
      </c>
      <c r="BY11" s="72">
        <v>0</v>
      </c>
      <c r="BZ11" s="72">
        <v>0</v>
      </c>
      <c r="CA11" s="72">
        <v>0</v>
      </c>
      <c r="CB11" s="72"/>
      <c r="CC11" s="72"/>
      <c r="CD11" s="72"/>
      <c r="CE11" s="72"/>
      <c r="CF11" s="72"/>
      <c r="CG11" s="75"/>
    </row>
    <row r="12" spans="1:85" x14ac:dyDescent="0.25">
      <c r="A12" s="50" t="s">
        <v>14</v>
      </c>
      <c r="B12" s="51" t="s">
        <v>8</v>
      </c>
      <c r="C12" s="52">
        <v>3.79</v>
      </c>
      <c r="D12" s="45"/>
      <c r="E12" s="91"/>
      <c r="F12" s="45"/>
      <c r="G12" s="142"/>
      <c r="H12" s="97">
        <v>40213</v>
      </c>
      <c r="I12" s="97">
        <v>40032</v>
      </c>
      <c r="J12" s="97">
        <v>39968</v>
      </c>
      <c r="K12" s="97">
        <v>39877</v>
      </c>
      <c r="L12" s="97">
        <v>39661</v>
      </c>
      <c r="M12" s="163">
        <v>-39661</v>
      </c>
      <c r="N12" s="121"/>
      <c r="O12" s="121"/>
      <c r="P12" s="121"/>
      <c r="Q12" s="121"/>
      <c r="R12" s="121"/>
      <c r="S12" s="188"/>
      <c r="T12" s="105"/>
      <c r="U12" s="142"/>
      <c r="V12" s="121"/>
      <c r="W12" s="72">
        <v>40218</v>
      </c>
      <c r="X12" s="72">
        <v>34</v>
      </c>
      <c r="Y12" s="72">
        <v>74</v>
      </c>
      <c r="Z12" s="72">
        <v>39</v>
      </c>
      <c r="AA12" s="72">
        <f>-70</f>
        <v>-70</v>
      </c>
      <c r="AB12" s="72">
        <v>-32</v>
      </c>
      <c r="AC12" s="72">
        <v>-80526</v>
      </c>
      <c r="AD12" s="72">
        <v>-80107</v>
      </c>
      <c r="AE12" s="72">
        <v>-39913</v>
      </c>
      <c r="AF12" s="72">
        <v>-89</v>
      </c>
      <c r="AG12" s="72">
        <v>-12</v>
      </c>
      <c r="AH12" s="185">
        <v>-17</v>
      </c>
      <c r="AI12" s="72">
        <v>-12</v>
      </c>
      <c r="AJ12" s="72">
        <v>-11</v>
      </c>
      <c r="AK12" s="72">
        <v>-14287</v>
      </c>
      <c r="AL12" s="72">
        <v>-14195</v>
      </c>
      <c r="AM12" s="72">
        <v>-2</v>
      </c>
      <c r="AN12" s="72"/>
      <c r="AO12" s="72"/>
      <c r="AP12" s="72"/>
      <c r="AQ12" s="72"/>
      <c r="AR12" s="72"/>
      <c r="AS12" s="131"/>
      <c r="AU12" s="142"/>
      <c r="AV12" s="97">
        <v>39840</v>
      </c>
      <c r="AW12" s="97">
        <v>39673</v>
      </c>
      <c r="AX12" s="97">
        <v>39710</v>
      </c>
      <c r="AY12" s="97">
        <v>39658</v>
      </c>
      <c r="AZ12" s="97">
        <v>39364</v>
      </c>
      <c r="BA12" s="163">
        <v>-39364</v>
      </c>
      <c r="BB12" s="121"/>
      <c r="BC12" s="121"/>
      <c r="BD12" s="121"/>
      <c r="BE12" s="121"/>
      <c r="BF12" s="121"/>
      <c r="BG12" s="121"/>
      <c r="BH12" s="105"/>
      <c r="BI12" s="142"/>
      <c r="BJ12" s="121"/>
      <c r="BK12" s="72">
        <v>39988</v>
      </c>
      <c r="BL12" s="72">
        <v>91</v>
      </c>
      <c r="BM12" s="72">
        <v>124</v>
      </c>
      <c r="BN12" s="72">
        <v>98</v>
      </c>
      <c r="BO12" s="71">
        <v>-122</v>
      </c>
      <c r="BP12" s="72">
        <v>-44</v>
      </c>
      <c r="BQ12" s="72">
        <v>-79979</v>
      </c>
      <c r="BR12" s="72">
        <v>-79611</v>
      </c>
      <c r="BS12" s="72">
        <v>-39756</v>
      </c>
      <c r="BT12" s="72">
        <v>-81</v>
      </c>
      <c r="BU12" s="72">
        <v>-16</v>
      </c>
      <c r="BV12" s="72">
        <v>-10</v>
      </c>
      <c r="BW12" s="72">
        <v>-10</v>
      </c>
      <c r="BX12" s="72">
        <v>-10</v>
      </c>
      <c r="BY12" s="72">
        <v>-14378</v>
      </c>
      <c r="BZ12" s="72">
        <v>-14275</v>
      </c>
      <c r="CA12" s="72">
        <v>0</v>
      </c>
      <c r="CB12" s="72"/>
      <c r="CC12" s="72"/>
      <c r="CD12" s="72"/>
      <c r="CE12" s="72"/>
      <c r="CF12" s="72"/>
      <c r="CG12" s="75"/>
    </row>
    <row r="13" spans="1:85" ht="15.75" thickBot="1" x14ac:dyDescent="0.3">
      <c r="A13" s="56" t="s">
        <v>15</v>
      </c>
      <c r="B13" s="57" t="s">
        <v>9</v>
      </c>
      <c r="C13" s="58">
        <v>0.25</v>
      </c>
      <c r="D13" s="45"/>
      <c r="E13" s="91"/>
      <c r="F13" s="45"/>
      <c r="G13" s="143"/>
      <c r="H13" s="98">
        <v>304100</v>
      </c>
      <c r="I13" s="98">
        <v>305471</v>
      </c>
      <c r="J13" s="98">
        <v>307797</v>
      </c>
      <c r="K13" s="98">
        <v>309551</v>
      </c>
      <c r="L13" s="98">
        <v>310236</v>
      </c>
      <c r="M13" s="164">
        <v>-310236</v>
      </c>
      <c r="N13" s="123"/>
      <c r="O13" s="123"/>
      <c r="P13" s="123"/>
      <c r="Q13" s="123"/>
      <c r="R13" s="123"/>
      <c r="S13" s="183"/>
      <c r="T13" s="106"/>
      <c r="U13" s="143"/>
      <c r="V13" s="123"/>
      <c r="W13" s="73">
        <v>303596</v>
      </c>
      <c r="X13" s="73">
        <v>1755</v>
      </c>
      <c r="Y13" s="73">
        <v>2209</v>
      </c>
      <c r="Z13" s="73">
        <v>1666</v>
      </c>
      <c r="AA13" s="73">
        <f>-2366</f>
        <v>-2366</v>
      </c>
      <c r="AB13" s="73">
        <v>-733</v>
      </c>
      <c r="AC13" s="73">
        <v>-611003</v>
      </c>
      <c r="AD13" s="73">
        <v>-617261</v>
      </c>
      <c r="AE13" s="73">
        <v>-310854</v>
      </c>
      <c r="AF13" s="73">
        <v>-2486</v>
      </c>
      <c r="AG13" s="73">
        <v>-246</v>
      </c>
      <c r="AH13" s="186">
        <v>-136</v>
      </c>
      <c r="AI13" s="73">
        <v>-131</v>
      </c>
      <c r="AJ13" s="73">
        <v>-145</v>
      </c>
      <c r="AK13" s="73">
        <v>-198</v>
      </c>
      <c r="AL13" s="73">
        <v>-281</v>
      </c>
      <c r="AM13" s="73">
        <v>-15</v>
      </c>
      <c r="AN13" s="73"/>
      <c r="AO13" s="73"/>
      <c r="AP13" s="73"/>
      <c r="AQ13" s="73"/>
      <c r="AR13" s="73"/>
      <c r="AS13" s="132"/>
      <c r="AU13" s="143"/>
      <c r="AV13" s="98">
        <v>323267</v>
      </c>
      <c r="AW13" s="98">
        <v>325321</v>
      </c>
      <c r="AX13" s="98">
        <v>328981</v>
      </c>
      <c r="AY13" s="98">
        <v>331884</v>
      </c>
      <c r="AZ13" s="98">
        <v>333326</v>
      </c>
      <c r="BA13" s="164">
        <v>-333326</v>
      </c>
      <c r="BB13" s="123"/>
      <c r="BC13" s="123"/>
      <c r="BD13" s="123"/>
      <c r="BE13" s="123"/>
      <c r="BF13" s="123"/>
      <c r="BG13" s="123"/>
      <c r="BH13" s="106"/>
      <c r="BI13" s="143"/>
      <c r="BJ13" s="123"/>
      <c r="BK13" s="73">
        <v>322504</v>
      </c>
      <c r="BL13" s="73">
        <v>2882</v>
      </c>
      <c r="BM13" s="73">
        <v>3958</v>
      </c>
      <c r="BN13" s="73">
        <v>2720</v>
      </c>
      <c r="BO13" s="171">
        <v>-3428</v>
      </c>
      <c r="BP13" s="73">
        <v>-769</v>
      </c>
      <c r="BQ13" s="73">
        <v>-650680</v>
      </c>
      <c r="BR13" s="73">
        <v>-660829</v>
      </c>
      <c r="BS13" s="73">
        <v>-334140</v>
      </c>
      <c r="BT13" s="73">
        <v>-3780</v>
      </c>
      <c r="BU13" s="73">
        <v>-259</v>
      </c>
      <c r="BV13" s="73">
        <v>-138</v>
      </c>
      <c r="BW13" s="73">
        <v>-164</v>
      </c>
      <c r="BX13" s="73">
        <v>-213</v>
      </c>
      <c r="BY13" s="73">
        <v>-252</v>
      </c>
      <c r="BZ13" s="73">
        <v>-279</v>
      </c>
      <c r="CA13" s="73">
        <v>-33</v>
      </c>
      <c r="CB13" s="73"/>
      <c r="CC13" s="73"/>
      <c r="CD13" s="73"/>
      <c r="CE13" s="73"/>
      <c r="CF13" s="73"/>
      <c r="CG13" s="76"/>
    </row>
    <row r="14" spans="1:85" x14ac:dyDescent="0.25">
      <c r="A14" s="126"/>
      <c r="T14" s="105"/>
      <c r="AA14" s="170"/>
    </row>
    <row r="15" spans="1:85" x14ac:dyDescent="0.25">
      <c r="AA15" s="170"/>
    </row>
    <row r="16" spans="1:85" x14ac:dyDescent="0.25">
      <c r="A16" s="19" t="s">
        <v>131</v>
      </c>
      <c r="AA16" s="170"/>
    </row>
    <row r="17" spans="1:85" x14ac:dyDescent="0.25">
      <c r="A17" s="19"/>
      <c r="F17" s="28" t="s">
        <v>30</v>
      </c>
      <c r="G17" s="83">
        <f>SUM(G23:G25)</f>
        <v>0</v>
      </c>
      <c r="H17" s="83">
        <f t="shared" ref="H17:N17" si="21">SUM(H23:H25)</f>
        <v>0</v>
      </c>
      <c r="I17" s="83">
        <f t="shared" si="21"/>
        <v>0</v>
      </c>
      <c r="J17" s="83">
        <f t="shared" si="21"/>
        <v>0</v>
      </c>
      <c r="K17" s="83">
        <f t="shared" si="21"/>
        <v>0</v>
      </c>
      <c r="L17" s="83">
        <f t="shared" si="21"/>
        <v>0</v>
      </c>
      <c r="M17" s="165">
        <f t="shared" ref="M17" si="22">SUM(M23:M25)</f>
        <v>548886</v>
      </c>
      <c r="N17" s="83">
        <f t="shared" si="21"/>
        <v>550685</v>
      </c>
      <c r="O17" s="83">
        <f>SUM(O23:O25)</f>
        <v>551223</v>
      </c>
      <c r="P17" s="83">
        <f t="shared" ref="P17:S17" si="23">SUM(P23:P25)</f>
        <v>552973</v>
      </c>
      <c r="Q17" s="83">
        <f t="shared" si="23"/>
        <v>553894</v>
      </c>
      <c r="R17" s="83">
        <f t="shared" si="23"/>
        <v>554546</v>
      </c>
      <c r="S17" s="83">
        <f t="shared" si="23"/>
        <v>556539</v>
      </c>
      <c r="T17" s="83"/>
      <c r="U17" s="83">
        <f>SUM(U23:U25)</f>
        <v>0</v>
      </c>
      <c r="V17" s="83">
        <f t="shared" ref="V17:W17" si="24">SUM(V23:V25)</f>
        <v>0</v>
      </c>
      <c r="W17" s="83">
        <f t="shared" si="24"/>
        <v>0</v>
      </c>
      <c r="X17" s="83">
        <f>SUM(X23:X25)</f>
        <v>0</v>
      </c>
      <c r="Y17" s="83">
        <f t="shared" ref="Y17:Z17" si="25">SUM(Y23:Y25)</f>
        <v>0</v>
      </c>
      <c r="Z17" s="83">
        <f t="shared" si="25"/>
        <v>0</v>
      </c>
      <c r="AA17" s="83">
        <f>SUM(AA23:AA25)</f>
        <v>4416</v>
      </c>
      <c r="AB17" s="83">
        <f>SUM(AB23:AB25,AB29)</f>
        <v>4426</v>
      </c>
      <c r="AC17" s="83">
        <f t="shared" ref="AC17:AF17" si="26">SUM(AC23:AC25,AC29)</f>
        <v>1108299</v>
      </c>
      <c r="AD17" s="83">
        <f t="shared" si="26"/>
        <v>1108888</v>
      </c>
      <c r="AE17" s="83">
        <f t="shared" si="26"/>
        <v>557640</v>
      </c>
      <c r="AF17" s="83">
        <f t="shared" si="26"/>
        <v>5282</v>
      </c>
      <c r="AG17" s="83">
        <f>SUM(AG23:AG25,AG29)</f>
        <v>3512</v>
      </c>
      <c r="AH17" s="83">
        <f>SUM(AH23:AH25,AH29)</f>
        <v>5052</v>
      </c>
      <c r="AI17" s="83">
        <f t="shared" ref="AI17:AS17" si="27">SUM(AI23:AI25,AI29)</f>
        <v>3344</v>
      </c>
      <c r="AJ17" s="83">
        <f t="shared" si="27"/>
        <v>6109</v>
      </c>
      <c r="AK17" s="83">
        <f t="shared" si="27"/>
        <v>2663</v>
      </c>
      <c r="AL17" s="83">
        <f t="shared" si="27"/>
        <v>3082</v>
      </c>
      <c r="AM17" s="83">
        <f t="shared" si="27"/>
        <v>-145</v>
      </c>
      <c r="AN17" s="83">
        <f t="shared" si="27"/>
        <v>0</v>
      </c>
      <c r="AO17" s="83">
        <f t="shared" si="27"/>
        <v>0</v>
      </c>
      <c r="AP17" s="83">
        <f t="shared" si="27"/>
        <v>0</v>
      </c>
      <c r="AQ17" s="83">
        <f t="shared" si="27"/>
        <v>0</v>
      </c>
      <c r="AR17" s="83">
        <f t="shared" si="27"/>
        <v>0</v>
      </c>
      <c r="AS17" s="83">
        <f t="shared" si="27"/>
        <v>0</v>
      </c>
      <c r="AU17" s="83">
        <f>SUM(AU23:AU25)</f>
        <v>0</v>
      </c>
      <c r="AV17" s="83">
        <f t="shared" ref="AV17:BB17" si="28">SUM(AV23:AV25)</f>
        <v>0</v>
      </c>
      <c r="AW17" s="83">
        <f t="shared" si="28"/>
        <v>0</v>
      </c>
      <c r="AX17" s="83">
        <f t="shared" si="28"/>
        <v>0</v>
      </c>
      <c r="AY17" s="83">
        <f t="shared" si="28"/>
        <v>0</v>
      </c>
      <c r="AZ17" s="83">
        <f t="shared" si="28"/>
        <v>0</v>
      </c>
      <c r="BA17" s="83">
        <f t="shared" ref="BA17" si="29">SUM(BA23:BA25)</f>
        <v>548396</v>
      </c>
      <c r="BB17" s="83">
        <f t="shared" si="28"/>
        <v>551515</v>
      </c>
      <c r="BC17" s="83">
        <f>SUM(BC23:BC25)</f>
        <v>553140</v>
      </c>
      <c r="BD17" s="83">
        <f t="shared" ref="BD17:BG17" si="30">SUM(BD23:BD25)</f>
        <v>556145</v>
      </c>
      <c r="BE17" s="83">
        <f t="shared" si="30"/>
        <v>557687</v>
      </c>
      <c r="BF17" s="83">
        <f t="shared" si="30"/>
        <v>559606</v>
      </c>
      <c r="BG17" s="83">
        <f t="shared" si="30"/>
        <v>562849</v>
      </c>
      <c r="BH17" s="83"/>
      <c r="BI17" s="83">
        <f>SUM(BI23:BI25)</f>
        <v>0</v>
      </c>
      <c r="BJ17" s="83">
        <f t="shared" ref="BJ17:BK17" si="31">SUM(BJ23:BJ25)</f>
        <v>0</v>
      </c>
      <c r="BK17" s="83">
        <f t="shared" si="31"/>
        <v>0</v>
      </c>
      <c r="BL17" s="83">
        <f>SUM(BL23:BL25)</f>
        <v>0</v>
      </c>
      <c r="BM17" s="83">
        <f t="shared" ref="BM17:BN17" si="32">SUM(BM23:BM25)</f>
        <v>0</v>
      </c>
      <c r="BN17" s="83">
        <f t="shared" si="32"/>
        <v>0</v>
      </c>
      <c r="BO17" s="83">
        <f t="shared" ref="BO17" si="33">SUM(BO23:BO25)</f>
        <v>5670</v>
      </c>
      <c r="BP17" s="83">
        <f>SUM(BP23:BP25,BP29)</f>
        <v>5475</v>
      </c>
      <c r="BQ17" s="83">
        <f t="shared" ref="BQ17:CG17" si="34">SUM(BQ23:BQ25,BQ29)</f>
        <v>1105580</v>
      </c>
      <c r="BR17" s="83">
        <f t="shared" si="34"/>
        <v>1107646</v>
      </c>
      <c r="BS17" s="83">
        <f t="shared" si="34"/>
        <v>559323</v>
      </c>
      <c r="BT17" s="83">
        <f t="shared" si="34"/>
        <v>6705</v>
      </c>
      <c r="BU17" s="83">
        <f t="shared" si="34"/>
        <v>5511</v>
      </c>
      <c r="BV17" s="83">
        <f t="shared" si="34"/>
        <v>6531</v>
      </c>
      <c r="BW17" s="83">
        <f t="shared" si="34"/>
        <v>4649</v>
      </c>
      <c r="BX17" s="83">
        <f t="shared" si="34"/>
        <v>5556</v>
      </c>
      <c r="BY17" s="83">
        <f>SUM(BY23:BY25,BY29)</f>
        <v>2947</v>
      </c>
      <c r="BZ17" s="83">
        <f t="shared" si="34"/>
        <v>3663</v>
      </c>
      <c r="CA17" s="83">
        <f t="shared" si="34"/>
        <v>-124</v>
      </c>
      <c r="CB17" s="83">
        <f t="shared" si="34"/>
        <v>0</v>
      </c>
      <c r="CC17" s="83">
        <f t="shared" si="34"/>
        <v>0</v>
      </c>
      <c r="CD17" s="83">
        <f t="shared" si="34"/>
        <v>0</v>
      </c>
      <c r="CE17" s="83">
        <f t="shared" si="34"/>
        <v>0</v>
      </c>
      <c r="CF17" s="83">
        <f t="shared" si="34"/>
        <v>0</v>
      </c>
      <c r="CG17" s="83">
        <f t="shared" si="34"/>
        <v>0</v>
      </c>
    </row>
    <row r="18" spans="1:85" x14ac:dyDescent="0.25">
      <c r="F18" s="28" t="s">
        <v>31</v>
      </c>
      <c r="G18" s="83">
        <f>SUM(G26:G27)</f>
        <v>0</v>
      </c>
      <c r="H18" s="83">
        <f t="shared" ref="H18:R18" si="35">SUM(H26:H27)</f>
        <v>0</v>
      </c>
      <c r="I18" s="83">
        <f t="shared" si="35"/>
        <v>0</v>
      </c>
      <c r="J18" s="83">
        <f t="shared" si="35"/>
        <v>0</v>
      </c>
      <c r="K18" s="83">
        <f t="shared" si="35"/>
        <v>0</v>
      </c>
      <c r="L18" s="83">
        <f t="shared" si="35"/>
        <v>0</v>
      </c>
      <c r="M18" s="165">
        <f t="shared" ref="M18" si="36">SUM(M26:M27)</f>
        <v>349897</v>
      </c>
      <c r="N18" s="83">
        <f t="shared" si="35"/>
        <v>351681</v>
      </c>
      <c r="O18" s="83">
        <f t="shared" si="35"/>
        <v>353038</v>
      </c>
      <c r="P18" s="83">
        <f t="shared" si="35"/>
        <v>354251</v>
      </c>
      <c r="Q18" s="83">
        <f t="shared" si="35"/>
        <v>355340</v>
      </c>
      <c r="R18" s="83">
        <f t="shared" si="35"/>
        <v>356878</v>
      </c>
      <c r="S18" s="83">
        <f>SUM(S26:S27)</f>
        <v>359348</v>
      </c>
      <c r="T18" s="83"/>
      <c r="U18" s="83">
        <f t="shared" ref="U18:W18" si="37">SUM(U26:U27)</f>
        <v>0</v>
      </c>
      <c r="V18" s="83">
        <f t="shared" si="37"/>
        <v>0</v>
      </c>
      <c r="W18" s="83">
        <f t="shared" si="37"/>
        <v>0</v>
      </c>
      <c r="X18" s="83">
        <f>SUM(X26:X27)</f>
        <v>0</v>
      </c>
      <c r="Y18" s="83">
        <f t="shared" ref="Y18:Z18" si="38">SUM(Y26:Y27)</f>
        <v>0</v>
      </c>
      <c r="Z18" s="83">
        <f t="shared" si="38"/>
        <v>0</v>
      </c>
      <c r="AA18" s="83">
        <f>SUM(AA26:AA27)</f>
        <v>2436</v>
      </c>
      <c r="AB18" s="83">
        <f>SUM(AB26:AB27)</f>
        <v>2062</v>
      </c>
      <c r="AC18" s="83">
        <f>SUM(AC26:AC27)</f>
        <v>693343</v>
      </c>
      <c r="AD18" s="83">
        <f>SUM(AD26:AD27)</f>
        <v>698953</v>
      </c>
      <c r="AE18" s="83">
        <f t="shared" ref="AE18:AG18" si="39">SUM(AE26:AE27)</f>
        <v>352515</v>
      </c>
      <c r="AF18" s="83">
        <f t="shared" si="39"/>
        <v>3705</v>
      </c>
      <c r="AG18" s="83">
        <f t="shared" si="39"/>
        <v>1098</v>
      </c>
      <c r="AH18" s="83">
        <f t="shared" ref="AH18:AS18" si="40">SUM(AH26:AH27)</f>
        <v>2136</v>
      </c>
      <c r="AI18" s="83">
        <f t="shared" si="40"/>
        <v>2904</v>
      </c>
      <c r="AJ18" s="83">
        <f t="shared" si="40"/>
        <v>-224</v>
      </c>
      <c r="AK18" s="83">
        <f t="shared" si="40"/>
        <v>13367</v>
      </c>
      <c r="AL18" s="83">
        <f t="shared" si="40"/>
        <v>13567</v>
      </c>
      <c r="AM18" s="83">
        <f t="shared" si="40"/>
        <v>-29</v>
      </c>
      <c r="AN18" s="83">
        <f t="shared" si="40"/>
        <v>0</v>
      </c>
      <c r="AO18" s="83">
        <f t="shared" si="40"/>
        <v>0</v>
      </c>
      <c r="AP18" s="83">
        <f t="shared" si="40"/>
        <v>0</v>
      </c>
      <c r="AQ18" s="83">
        <f t="shared" si="40"/>
        <v>0</v>
      </c>
      <c r="AR18" s="83">
        <f t="shared" si="40"/>
        <v>0</v>
      </c>
      <c r="AS18" s="83">
        <f t="shared" si="40"/>
        <v>0</v>
      </c>
      <c r="AU18" s="83">
        <f>SUM(AU26:AU27)</f>
        <v>0</v>
      </c>
      <c r="AV18" s="83">
        <f t="shared" ref="AV18:BG18" si="41">SUM(AV26:AV27)</f>
        <v>0</v>
      </c>
      <c r="AW18" s="83">
        <f t="shared" si="41"/>
        <v>0</v>
      </c>
      <c r="AX18" s="83">
        <f t="shared" si="41"/>
        <v>0</v>
      </c>
      <c r="AY18" s="83">
        <f t="shared" si="41"/>
        <v>0</v>
      </c>
      <c r="AZ18" s="83">
        <f t="shared" si="41"/>
        <v>0</v>
      </c>
      <c r="BA18" s="83">
        <f t="shared" ref="BA18" si="42">SUM(BA26:BA27)</f>
        <v>372690</v>
      </c>
      <c r="BB18" s="83">
        <f t="shared" si="41"/>
        <v>375760</v>
      </c>
      <c r="BC18" s="83">
        <f t="shared" si="41"/>
        <v>377961</v>
      </c>
      <c r="BD18" s="83">
        <f t="shared" si="41"/>
        <v>380436</v>
      </c>
      <c r="BE18" s="83">
        <f t="shared" si="41"/>
        <v>382297</v>
      </c>
      <c r="BF18" s="83">
        <f t="shared" si="41"/>
        <v>384700</v>
      </c>
      <c r="BG18" s="83">
        <f t="shared" si="41"/>
        <v>388334</v>
      </c>
      <c r="BH18" s="83"/>
      <c r="BI18" s="83">
        <f t="shared" ref="BI18:BK18" si="43">SUM(BI26:BI27)</f>
        <v>0</v>
      </c>
      <c r="BJ18" s="83">
        <f t="shared" si="43"/>
        <v>0</v>
      </c>
      <c r="BK18" s="83">
        <f t="shared" si="43"/>
        <v>0</v>
      </c>
      <c r="BL18" s="83">
        <f>SUM(BL26:BL27)</f>
        <v>0</v>
      </c>
      <c r="BM18" s="83">
        <f t="shared" ref="BM18:BP18" si="44">SUM(BM26:BM27)</f>
        <v>0</v>
      </c>
      <c r="BN18" s="83">
        <f t="shared" si="44"/>
        <v>0</v>
      </c>
      <c r="BO18" s="83">
        <f t="shared" ref="BO18" si="45">SUM(BO26:BO27)</f>
        <v>3550</v>
      </c>
      <c r="BP18" s="83">
        <f t="shared" si="44"/>
        <v>3143</v>
      </c>
      <c r="BQ18" s="83">
        <f>SUM(BQ26:BQ27)</f>
        <v>733829</v>
      </c>
      <c r="BR18" s="83">
        <f>SUM(BR26:BR27)</f>
        <v>743135</v>
      </c>
      <c r="BS18" s="83">
        <f t="shared" ref="BS18:BT18" si="46">SUM(BS26:BS27)</f>
        <v>376672</v>
      </c>
      <c r="BT18" s="83">
        <f t="shared" si="46"/>
        <v>5976</v>
      </c>
      <c r="BU18" s="83">
        <f>SUM(BU26:BU27)</f>
        <v>2362</v>
      </c>
      <c r="BV18" s="83">
        <f t="shared" ref="BV18:CG18" si="47">SUM(BV26:BV27)</f>
        <v>3356</v>
      </c>
      <c r="BW18" s="83">
        <f t="shared" si="47"/>
        <v>4715</v>
      </c>
      <c r="BX18" s="83">
        <f t="shared" si="47"/>
        <v>-140</v>
      </c>
      <c r="BY18" s="83">
        <f t="shared" si="47"/>
        <v>13461</v>
      </c>
      <c r="BZ18" s="83">
        <f t="shared" si="47"/>
        <v>13700</v>
      </c>
      <c r="CA18" s="83">
        <f t="shared" si="47"/>
        <v>-73</v>
      </c>
      <c r="CB18" s="83">
        <f t="shared" si="47"/>
        <v>0</v>
      </c>
      <c r="CC18" s="83">
        <f t="shared" si="47"/>
        <v>0</v>
      </c>
      <c r="CD18" s="83">
        <f t="shared" si="47"/>
        <v>0</v>
      </c>
      <c r="CE18" s="83">
        <f t="shared" si="47"/>
        <v>0</v>
      </c>
      <c r="CF18" s="83">
        <f t="shared" si="47"/>
        <v>0</v>
      </c>
      <c r="CG18" s="83">
        <f t="shared" si="47"/>
        <v>0</v>
      </c>
    </row>
    <row r="19" spans="1:85" ht="15.75" thickBot="1" x14ac:dyDescent="0.3"/>
    <row r="20" spans="1:85" ht="15.75" thickBot="1" x14ac:dyDescent="0.3">
      <c r="E20" s="6">
        <v>44562</v>
      </c>
      <c r="G20" s="250" t="s">
        <v>1</v>
      </c>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2"/>
      <c r="AU20" s="256" t="s">
        <v>26</v>
      </c>
      <c r="AV20" s="257"/>
      <c r="AW20" s="257"/>
      <c r="AX20" s="257"/>
      <c r="AY20" s="257"/>
      <c r="AZ20" s="257"/>
      <c r="BA20" s="257"/>
      <c r="BB20" s="257"/>
      <c r="BC20" s="257"/>
      <c r="BD20" s="257"/>
      <c r="BE20" s="257"/>
      <c r="BF20" s="257"/>
      <c r="BG20" s="257"/>
      <c r="BH20" s="257"/>
      <c r="BI20" s="257"/>
      <c r="BJ20" s="257"/>
      <c r="BK20" s="257"/>
      <c r="BL20" s="257"/>
      <c r="BM20" s="257"/>
      <c r="BN20" s="257"/>
      <c r="BO20" s="257"/>
      <c r="BP20" s="257"/>
      <c r="BQ20" s="257"/>
      <c r="BR20" s="257"/>
      <c r="BS20" s="257"/>
      <c r="BT20" s="257"/>
      <c r="BU20" s="257"/>
      <c r="BV20" s="257"/>
      <c r="BW20" s="257"/>
      <c r="BX20" s="257"/>
      <c r="BY20" s="257"/>
      <c r="BZ20" s="257"/>
      <c r="CA20" s="257"/>
      <c r="CB20" s="257"/>
      <c r="CC20" s="257"/>
      <c r="CD20" s="257"/>
      <c r="CE20" s="257"/>
      <c r="CF20" s="257"/>
      <c r="CG20" s="258"/>
    </row>
    <row r="21" spans="1:85" ht="18.75" thickBot="1" x14ac:dyDescent="0.3">
      <c r="A21" s="241"/>
      <c r="B21" s="242"/>
      <c r="C21" s="243"/>
      <c r="G21" s="247" t="s">
        <v>18</v>
      </c>
      <c r="H21" s="248"/>
      <c r="I21" s="248"/>
      <c r="J21" s="248"/>
      <c r="K21" s="248"/>
      <c r="L21" s="248"/>
      <c r="M21" s="248"/>
      <c r="N21" s="248"/>
      <c r="O21" s="248"/>
      <c r="P21" s="248"/>
      <c r="Q21" s="248"/>
      <c r="R21" s="248"/>
      <c r="S21" s="249"/>
      <c r="T21" s="104"/>
      <c r="U21" s="247" t="s">
        <v>19</v>
      </c>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9"/>
      <c r="AU21" s="262" t="s">
        <v>18</v>
      </c>
      <c r="AV21" s="263"/>
      <c r="AW21" s="263"/>
      <c r="AX21" s="263"/>
      <c r="AY21" s="263"/>
      <c r="AZ21" s="263"/>
      <c r="BA21" s="263"/>
      <c r="BB21" s="263"/>
      <c r="BC21" s="263"/>
      <c r="BD21" s="263"/>
      <c r="BE21" s="263"/>
      <c r="BF21" s="263"/>
      <c r="BG21" s="264"/>
      <c r="BH21" s="104"/>
      <c r="BI21" s="253" t="s">
        <v>19</v>
      </c>
      <c r="BJ21" s="254"/>
      <c r="BK21" s="254"/>
      <c r="BL21" s="254"/>
      <c r="BM21" s="254"/>
      <c r="BN21" s="254"/>
      <c r="BO21" s="254"/>
      <c r="BP21" s="254"/>
      <c r="BQ21" s="254"/>
      <c r="BR21" s="254"/>
      <c r="BS21" s="254"/>
      <c r="BT21" s="254"/>
      <c r="BU21" s="254"/>
      <c r="BV21" s="254"/>
      <c r="BW21" s="254"/>
      <c r="BX21" s="254"/>
      <c r="BY21" s="254"/>
      <c r="BZ21" s="254"/>
      <c r="CA21" s="254"/>
      <c r="CB21" s="254"/>
      <c r="CC21" s="254"/>
      <c r="CD21" s="254"/>
      <c r="CE21" s="254"/>
      <c r="CF21" s="254"/>
      <c r="CG21" s="255"/>
    </row>
    <row r="22" spans="1:85" ht="39" thickBot="1" x14ac:dyDescent="0.3">
      <c r="A22" s="24" t="s">
        <v>4</v>
      </c>
      <c r="B22" s="11" t="s">
        <v>10</v>
      </c>
      <c r="C22" s="10" t="s">
        <v>3</v>
      </c>
      <c r="G22" s="7" t="str">
        <f>TEXT(DATE(YEAR($E20),MONTH($E20)+COLUMNS($G22:G22)-1,DAY($E20)),"YYYYMM")</f>
        <v>202201</v>
      </c>
      <c r="H22" s="8" t="str">
        <f>TEXT(DATE(YEAR($E20),MONTH($E20)+COLUMNS($G22:H22)-1,DAY($E20)),"YYYYMM")</f>
        <v>202202</v>
      </c>
      <c r="I22" s="8" t="str">
        <f>TEXT(DATE(YEAR($E20),MONTH($E20)+COLUMNS($G22:I22)-1,DAY($E20)),"YYYYMM")</f>
        <v>202203</v>
      </c>
      <c r="J22" s="8" t="str">
        <f>TEXT(DATE(YEAR($E20),MONTH($E20)+COLUMNS($G22:J22)-1,DAY($E20)),"YYYYMM")</f>
        <v>202204</v>
      </c>
      <c r="K22" s="8" t="str">
        <f>TEXT(DATE(YEAR($E20),MONTH($E20)+COLUMNS($G22:K22)-1,DAY($E20)),"YYYYMM")</f>
        <v>202205</v>
      </c>
      <c r="L22" s="8" t="str">
        <f>TEXT(DATE(YEAR($E20),MONTH($E20)+COLUMNS($G22:L22)-1,DAY($E20)),"YYYYMM")</f>
        <v>202206</v>
      </c>
      <c r="M22" s="166" t="s">
        <v>128</v>
      </c>
      <c r="N22" s="101" t="str">
        <f>TEXT(DATE(YEAR($E20),MONTH($E20)+COLUMNS($G22:M22)-1,DAY($E20)),"YYYYMM")</f>
        <v>202207</v>
      </c>
      <c r="O22" s="101" t="str">
        <f>TEXT(DATE(YEAR($E20),MONTH($E20)+COLUMNS($G22:N22)-1,DAY($E20)),"YYYYMM")</f>
        <v>202208</v>
      </c>
      <c r="P22" s="101" t="str">
        <f>TEXT(DATE(YEAR($E20),MONTH($E20)+COLUMNS($G22:O22)-1,DAY($E20)),"YYYYMM")</f>
        <v>202209</v>
      </c>
      <c r="Q22" s="101" t="str">
        <f>TEXT(DATE(YEAR($E20),MONTH($E20)+COLUMNS($G22:P22)-1,DAY($E20)),"YYYYMM")</f>
        <v>202210</v>
      </c>
      <c r="R22" s="101" t="str">
        <f>TEXT(DATE(YEAR($E20),MONTH($E20)+COLUMNS($G22:Q22)-1,DAY($E20)),"YYYYMM")</f>
        <v>202211</v>
      </c>
      <c r="S22" s="9" t="str">
        <f>TEXT(DATE(YEAR($E20),MONTH($E20)+COLUMNS($G22:R22)-1,DAY($E20)),"YYYYMM")</f>
        <v>202212</v>
      </c>
      <c r="T22" s="104"/>
      <c r="U22" s="7" t="str">
        <f>TEXT(DATE(YEAR($E20),MONTH($E20)+COLUMNS($U22:U22)-1,DAY($E20)),"YYYYMM")</f>
        <v>202201</v>
      </c>
      <c r="V22" s="8" t="str">
        <f>TEXT(DATE(YEAR($E20),MONTH($E20)+COLUMNS($U22:V22)-1,DAY($E20)),"YYYYMM")</f>
        <v>202202</v>
      </c>
      <c r="W22" s="8" t="str">
        <f>TEXT(DATE(YEAR($E20),MONTH($E20)+COLUMNS($U22:W22)-1,DAY($E20)),"YYYYMM")</f>
        <v>202203</v>
      </c>
      <c r="X22" s="8" t="str">
        <f>TEXT(DATE(YEAR($E20),MONTH($E20)+COLUMNS($U22:X22)-1,DAY($E20)),"YYYYMM")</f>
        <v>202204</v>
      </c>
      <c r="Y22" s="8" t="str">
        <f>TEXT(DATE(YEAR($E20),MONTH($E20)+COLUMNS($U22:Y22)-1,DAY($E20)),"YYYYMM")</f>
        <v>202205</v>
      </c>
      <c r="Z22" s="8" t="str">
        <f>TEXT(DATE(YEAR($E20),MONTH($E20)+COLUMNS($U22:Z22)-1,DAY($E20)),"YYYYMM")</f>
        <v>202206</v>
      </c>
      <c r="AA22" s="169" t="s">
        <v>128</v>
      </c>
      <c r="AB22" s="8" t="str">
        <f>TEXT(DATE(YEAR($E20),MONTH($E20)+COLUMNS($U22:AA22)-1,DAY($E20)),"YYYYMM")</f>
        <v>202207</v>
      </c>
      <c r="AC22" s="8" t="str">
        <f>TEXT(DATE(YEAR($E20),MONTH($E20)+COLUMNS($U22:AB22)-1,DAY($E20)),"YYYYMM")</f>
        <v>202208</v>
      </c>
      <c r="AD22" s="8" t="str">
        <f>TEXT(DATE(YEAR($E20),MONTH($E20)+COLUMNS($U22:AC22)-1,DAY($E20)),"YYYYMM")</f>
        <v>202209</v>
      </c>
      <c r="AE22" s="8" t="str">
        <f>TEXT(DATE(YEAR($E20),MONTH($E20)+COLUMNS($U22:AD22)-1,DAY($E20)),"YYYYMM")</f>
        <v>202210</v>
      </c>
      <c r="AF22" s="8" t="str">
        <f>TEXT(DATE(YEAR($E20),MONTH($E20)+COLUMNS($U22:AE22)-1,DAY($E20)),"YYYYMM")</f>
        <v>202211</v>
      </c>
      <c r="AG22" s="101" t="str">
        <f>TEXT(DATE(YEAR($E20),MONTH($E20)+COLUMNS($U22:AF22)-1,DAY($E20)),"YYYYMM")</f>
        <v>202212</v>
      </c>
      <c r="AH22" s="101" t="str">
        <f>TEXT(DATE(YEAR($E20),MONTH($E20)+COLUMNS($U22:AG22)-1,DAY($E20)),"YYYYMM")</f>
        <v>202301</v>
      </c>
      <c r="AI22" s="101" t="str">
        <f>TEXT(DATE(YEAR($E20),MONTH($E20)+COLUMNS($U22:AH22)-1,DAY($E20)),"YYYYMM")</f>
        <v>202302</v>
      </c>
      <c r="AJ22" s="101" t="str">
        <f>TEXT(DATE(YEAR($E20),MONTH($E20)+COLUMNS($U22:AI22)-1,DAY($E20)),"YYYYMM")</f>
        <v>202303</v>
      </c>
      <c r="AK22" s="101" t="str">
        <f>TEXT(DATE(YEAR($E20),MONTH($E20)+COLUMNS($U22:AJ22)-1,DAY($E20)),"YYYYMM")</f>
        <v>202304</v>
      </c>
      <c r="AL22" s="101" t="str">
        <f>TEXT(DATE(YEAR($E20),MONTH($E20)+COLUMNS($U22:AK22)-1,DAY($E20)),"YYYYMM")</f>
        <v>202305</v>
      </c>
      <c r="AM22" s="101" t="str">
        <f>TEXT(DATE(YEAR($E20),MONTH($E20)+COLUMNS($U22:AL22)-1,DAY($E20)),"YYYYMM")</f>
        <v>202306</v>
      </c>
      <c r="AN22" s="101" t="str">
        <f>TEXT(DATE(YEAR($E20),MONTH($E20)+COLUMNS($U22:AM22)-1,DAY($E20)),"YYYYMM")</f>
        <v>202307</v>
      </c>
      <c r="AO22" s="101" t="str">
        <f>TEXT(DATE(YEAR($E20),MONTH($E20)+COLUMNS($U22:AN22)-1,DAY($E20)),"YYYYMM")</f>
        <v>202308</v>
      </c>
      <c r="AP22" s="101" t="str">
        <f>TEXT(DATE(YEAR($E20),MONTH($E20)+COLUMNS($U22:AO22)-1,DAY($E20)),"YYYYMM")</f>
        <v>202309</v>
      </c>
      <c r="AQ22" s="101" t="str">
        <f>TEXT(DATE(YEAR($E20),MONTH($E20)+COLUMNS($U22:AP22)-1,DAY($E20)),"YYYYMM")</f>
        <v>202310</v>
      </c>
      <c r="AR22" s="101" t="str">
        <f>TEXT(DATE(YEAR($E20),MONTH($E20)+COLUMNS($U22:AQ22)-1,DAY($E20)),"YYYYMM")</f>
        <v>202311</v>
      </c>
      <c r="AS22" s="9" t="str">
        <f>TEXT(DATE(YEAR($E20),MONTH($E20)+COLUMNS($U22:AR22)-1,DAY($E20)),"YYYYMM")</f>
        <v>202312</v>
      </c>
      <c r="AU22" s="7" t="str">
        <f>TEXT(DATE(YEAR($E20),MONTH($E20)+COLUMNS($G22:G22)-1,DAY($E20)),"YYYYMM")</f>
        <v>202201</v>
      </c>
      <c r="AV22" s="8" t="str">
        <f>TEXT(DATE(YEAR($E20),MONTH($E20)+COLUMNS($G22:H22)-1,DAY($E20)),"YYYYMM")</f>
        <v>202202</v>
      </c>
      <c r="AW22" s="8" t="str">
        <f>TEXT(DATE(YEAR($E20),MONTH($E20)+COLUMNS($G22:I22)-1,DAY($E20)),"YYYYMM")</f>
        <v>202203</v>
      </c>
      <c r="AX22" s="8" t="str">
        <f>TEXT(DATE(YEAR($E20),MONTH($E20)+COLUMNS($G22:J22)-1,DAY($E20)),"YYYYMM")</f>
        <v>202204</v>
      </c>
      <c r="AY22" s="8" t="str">
        <f>TEXT(DATE(YEAR($E20),MONTH($E20)+COLUMNS($G22:K22)-1,DAY($E20)),"YYYYMM")</f>
        <v>202205</v>
      </c>
      <c r="AZ22" s="8" t="str">
        <f>TEXT(DATE(YEAR($E20),MONTH($E20)+COLUMNS($G22:L22)-1,DAY($E20)),"YYYYMM")</f>
        <v>202206</v>
      </c>
      <c r="BA22" s="167" t="s">
        <v>128</v>
      </c>
      <c r="BB22" s="8" t="str">
        <f>TEXT(DATE(YEAR($E20),MONTH($E20)+COLUMNS($G22:M22)-1,DAY($E20)),"YYYYMM")</f>
        <v>202207</v>
      </c>
      <c r="BC22" s="8" t="str">
        <f>TEXT(DATE(YEAR($E20),MONTH($E20)+COLUMNS($G22:N22)-1,DAY($E20)),"YYYYMM")</f>
        <v>202208</v>
      </c>
      <c r="BD22" s="8" t="str">
        <f>TEXT(DATE(YEAR($E20),MONTH($E20)+COLUMNS($G22:O22)-1,DAY($E20)),"YYYYMM")</f>
        <v>202209</v>
      </c>
      <c r="BE22" s="8" t="str">
        <f>TEXT(DATE(YEAR($E20),MONTH($E20)+COLUMNS($G22:P22)-1,DAY($E20)),"YYYYMM")</f>
        <v>202210</v>
      </c>
      <c r="BF22" s="8" t="str">
        <f>TEXT(DATE(YEAR($E20),MONTH($E20)+COLUMNS($G22:Q22)-1,DAY($E20)),"YYYYMM")</f>
        <v>202211</v>
      </c>
      <c r="BG22" s="9" t="str">
        <f>TEXT(DATE(YEAR($E20),MONTH($E20)+COLUMNS($G22:R22)-1,DAY($E20)),"YYYYMM")</f>
        <v>202212</v>
      </c>
      <c r="BH22" s="104"/>
      <c r="BI22" s="160" t="str">
        <f>TEXT(DATE(YEAR($E20),MONTH($E20)+COLUMNS($G22:G22)-1,DAY($E20)),"YYYYMM")</f>
        <v>202201</v>
      </c>
      <c r="BJ22" s="161" t="str">
        <f>TEXT(DATE(YEAR($E20),MONTH($E20)+COLUMNS($G22:H22)-1,DAY($E20)),"YYYYMM")</f>
        <v>202202</v>
      </c>
      <c r="BK22" s="161" t="str">
        <f>TEXT(DATE(YEAR($E20),MONTH($E20)+COLUMNS($G22:I22)-1,DAY($E20)),"YYYYMM")</f>
        <v>202203</v>
      </c>
      <c r="BL22" s="161" t="str">
        <f>TEXT(DATE(YEAR($E20),MONTH($E20)+COLUMNS($G22:J22)-1,DAY($E20)),"YYYYMM")</f>
        <v>202204</v>
      </c>
      <c r="BM22" s="161" t="str">
        <f>TEXT(DATE(YEAR($E20),MONTH($E20)+COLUMNS($G22:K22)-1,DAY($E20)),"YYYYMM")</f>
        <v>202205</v>
      </c>
      <c r="BN22" s="161" t="str">
        <f>TEXT(DATE(YEAR($E20),MONTH($E20)+COLUMNS($G22:L22)-1,DAY($E20)),"YYYYMM")</f>
        <v>202206</v>
      </c>
      <c r="BO22" s="173" t="s">
        <v>128</v>
      </c>
      <c r="BP22" s="161" t="str">
        <f>TEXT(DATE(YEAR($E20),MONTH($E20)+COLUMNS($G22:M22)-1,DAY($E20)),"YYYYMM")</f>
        <v>202207</v>
      </c>
      <c r="BQ22" s="161" t="str">
        <f>TEXT(DATE(YEAR($E20),MONTH($E20)+COLUMNS($G22:N22)-1,DAY($E20)),"YYYYMM")</f>
        <v>202208</v>
      </c>
      <c r="BR22" s="161" t="str">
        <f>TEXT(DATE(YEAR($E20),MONTH($E20)+COLUMNS($G22:O22)-1,DAY($E20)),"YYYYMM")</f>
        <v>202209</v>
      </c>
      <c r="BS22" s="161" t="str">
        <f>TEXT(DATE(YEAR($E20),MONTH($E20)+COLUMNS($G22:P22)-1,DAY($E20)),"YYYYMM")</f>
        <v>202210</v>
      </c>
      <c r="BT22" s="161" t="str">
        <f>TEXT(DATE(YEAR($E20),MONTH($E20)+COLUMNS($G22:Q22)-1,DAY($E20)),"YYYYMM")</f>
        <v>202211</v>
      </c>
      <c r="BU22" s="161" t="str">
        <f>TEXT(DATE(YEAR($E20),MONTH($E20)+COLUMNS($G22:R22)-1,DAY($E20)),"YYYYMM")</f>
        <v>202212</v>
      </c>
      <c r="BV22" s="161" t="str">
        <f>TEXT(DATE(YEAR($E20),MONTH($E20)+COLUMNS($G22:S22)-1,DAY($E20)),"YYYYMM")</f>
        <v>202301</v>
      </c>
      <c r="BW22" s="161" t="str">
        <f>TEXT(DATE(YEAR($E20),MONTH($E20)+COLUMNS($G22:T22)-1,DAY($E20)),"YYYYMM")</f>
        <v>202302</v>
      </c>
      <c r="BX22" s="161" t="str">
        <f>TEXT(DATE(YEAR($E20),MONTH($E20)+COLUMNS($G22:U22)-1,DAY($E20)),"YYYYMM")</f>
        <v>202303</v>
      </c>
      <c r="BY22" s="161" t="str">
        <f>TEXT(DATE(YEAR($E20),MONTH($E20)+COLUMNS($G22:V22)-1,DAY($E20)),"YYYYMM")</f>
        <v>202304</v>
      </c>
      <c r="BZ22" s="161" t="str">
        <f>TEXT(DATE(YEAR($E20),MONTH($E20)+COLUMNS($G22:W22)-1,DAY($E20)),"YYYYMM")</f>
        <v>202305</v>
      </c>
      <c r="CA22" s="161" t="str">
        <f>TEXT(DATE(YEAR($E20),MONTH($E20)+COLUMNS($G22:X22)-1,DAY($E20)),"YYYYMM")</f>
        <v>202306</v>
      </c>
      <c r="CB22" s="161" t="str">
        <f>TEXT(DATE(YEAR($E20),MONTH($E20)+COLUMNS($G22:Y22)-1,DAY($E20)),"YYYYMM")</f>
        <v>202307</v>
      </c>
      <c r="CC22" s="161" t="str">
        <f>TEXT(DATE(YEAR($E20),MONTH($E20)+COLUMNS($G22:Z22)-1,DAY($E20)),"YYYYMM")</f>
        <v>202308</v>
      </c>
      <c r="CD22" s="161" t="str">
        <f>TEXT(DATE(YEAR($E20),MONTH($E20)+COLUMNS($G22:AA22)-1,DAY($E20)),"YYYYMM")</f>
        <v>202309</v>
      </c>
      <c r="CE22" s="161" t="str">
        <f>TEXT(DATE(YEAR($E20),MONTH($E20)+COLUMNS($G22:AB22)-1,DAY($E20)),"YYYYMM")</f>
        <v>202310</v>
      </c>
      <c r="CF22" s="161" t="str">
        <f>TEXT(DATE(YEAR($E20),MONTH($E20)+COLUMNS($G22:AC22)-1,DAY($E20)),"YYYYMM")</f>
        <v>202311</v>
      </c>
      <c r="CG22" s="182" t="str">
        <f>TEXT(DATE(YEAR($E20),MONTH($E20)+COLUMNS($G22:AD22)-1,DAY($E20)),"YYYYMM")</f>
        <v>202312</v>
      </c>
    </row>
    <row r="23" spans="1:85" x14ac:dyDescent="0.25">
      <c r="A23" s="42" t="s">
        <v>12</v>
      </c>
      <c r="B23" s="43" t="s">
        <v>5</v>
      </c>
      <c r="C23" s="44">
        <v>6.55</v>
      </c>
      <c r="D23" s="45"/>
      <c r="E23" s="91"/>
      <c r="F23" s="45"/>
      <c r="G23" s="141"/>
      <c r="H23" s="125"/>
      <c r="I23" s="125"/>
      <c r="J23" s="125"/>
      <c r="K23" s="125"/>
      <c r="L23" s="125"/>
      <c r="M23" s="162">
        <v>401444</v>
      </c>
      <c r="N23" s="102">
        <v>402717</v>
      </c>
      <c r="O23" s="102">
        <v>403170</v>
      </c>
      <c r="P23" s="102">
        <v>404452</v>
      </c>
      <c r="Q23" s="102">
        <v>405012</v>
      </c>
      <c r="R23" s="102">
        <v>405380</v>
      </c>
      <c r="S23" s="100">
        <v>406984</v>
      </c>
      <c r="T23" s="105"/>
      <c r="U23" s="141"/>
      <c r="V23" s="125"/>
      <c r="W23" s="125"/>
      <c r="X23" s="125"/>
      <c r="Y23" s="125"/>
      <c r="Z23" s="125"/>
      <c r="AA23" s="71">
        <v>2502</v>
      </c>
      <c r="AB23" s="175">
        <v>2423</v>
      </c>
      <c r="AC23" s="71">
        <v>807530</v>
      </c>
      <c r="AD23" s="71">
        <v>809140</v>
      </c>
      <c r="AE23" s="71">
        <v>406998</v>
      </c>
      <c r="AF23" s="71">
        <v>2767</v>
      </c>
      <c r="AG23" s="96">
        <v>1260</v>
      </c>
      <c r="AH23" s="71">
        <v>3139</v>
      </c>
      <c r="AI23" s="71">
        <v>1476</v>
      </c>
      <c r="AJ23" s="71">
        <v>195</v>
      </c>
      <c r="AK23" s="71">
        <v>-4927</v>
      </c>
      <c r="AL23" s="71">
        <v>-17452</v>
      </c>
      <c r="AM23" s="71">
        <v>-182</v>
      </c>
      <c r="AN23" s="71"/>
      <c r="AO23" s="71"/>
      <c r="AP23" s="71"/>
      <c r="AQ23" s="71"/>
      <c r="AR23" s="71"/>
      <c r="AS23" s="130"/>
      <c r="AU23" s="141"/>
      <c r="AV23" s="125"/>
      <c r="AW23" s="125"/>
      <c r="AX23" s="125"/>
      <c r="AY23" s="125"/>
      <c r="AZ23" s="125"/>
      <c r="BA23" s="162">
        <v>399365</v>
      </c>
      <c r="BB23" s="102">
        <v>401596</v>
      </c>
      <c r="BC23" s="102">
        <v>402730</v>
      </c>
      <c r="BD23" s="102">
        <v>404812</v>
      </c>
      <c r="BE23" s="102">
        <v>405833</v>
      </c>
      <c r="BF23" s="102">
        <v>406931</v>
      </c>
      <c r="BG23" s="100">
        <v>409287</v>
      </c>
      <c r="BH23" s="105"/>
      <c r="BI23" s="141"/>
      <c r="BJ23" s="125"/>
      <c r="BK23" s="71"/>
      <c r="BL23" s="71"/>
      <c r="BM23" s="71"/>
      <c r="BN23" s="71"/>
      <c r="BO23" s="71">
        <v>3256</v>
      </c>
      <c r="BP23" s="175">
        <v>3176</v>
      </c>
      <c r="BQ23" s="71">
        <v>802954</v>
      </c>
      <c r="BR23" s="71">
        <v>805257</v>
      </c>
      <c r="BS23" s="71">
        <v>406364</v>
      </c>
      <c r="BT23" s="71">
        <v>3587</v>
      </c>
      <c r="BU23" s="71">
        <v>2628</v>
      </c>
      <c r="BV23" s="71">
        <v>3998</v>
      </c>
      <c r="BW23" s="71">
        <v>2424</v>
      </c>
      <c r="BX23" s="71">
        <v>84</v>
      </c>
      <c r="BY23" s="71">
        <v>-5159</v>
      </c>
      <c r="BZ23" s="71">
        <v>-18242</v>
      </c>
      <c r="CA23" s="71">
        <v>-78</v>
      </c>
      <c r="CB23" s="71"/>
      <c r="CC23" s="71"/>
      <c r="CD23" s="71"/>
      <c r="CE23" s="71"/>
      <c r="CF23" s="71"/>
      <c r="CG23" s="74"/>
    </row>
    <row r="24" spans="1:85" x14ac:dyDescent="0.25">
      <c r="A24" s="50" t="s">
        <v>11</v>
      </c>
      <c r="B24" s="51" t="s">
        <v>6</v>
      </c>
      <c r="C24" s="52">
        <v>0.46</v>
      </c>
      <c r="D24" s="45"/>
      <c r="E24" s="91"/>
      <c r="F24" s="45"/>
      <c r="G24" s="142"/>
      <c r="H24" s="121"/>
      <c r="I24" s="121"/>
      <c r="J24" s="121"/>
      <c r="K24" s="121"/>
      <c r="L24" s="121"/>
      <c r="M24" s="163">
        <v>146538</v>
      </c>
      <c r="N24" s="97">
        <v>147077</v>
      </c>
      <c r="O24" s="97">
        <v>147171</v>
      </c>
      <c r="P24" s="97">
        <v>147639</v>
      </c>
      <c r="Q24" s="97">
        <v>148029</v>
      </c>
      <c r="R24" s="97">
        <v>148312</v>
      </c>
      <c r="S24" s="75">
        <v>148704</v>
      </c>
      <c r="T24" s="105"/>
      <c r="U24" s="142"/>
      <c r="V24" s="121"/>
      <c r="W24" s="121"/>
      <c r="X24" s="121"/>
      <c r="Y24" s="121"/>
      <c r="Z24" s="121"/>
      <c r="AA24" s="72">
        <v>1913</v>
      </c>
      <c r="AB24" s="71">
        <v>2003</v>
      </c>
      <c r="AC24" s="72">
        <v>298869</v>
      </c>
      <c r="AD24" s="72">
        <v>297866</v>
      </c>
      <c r="AE24" s="72">
        <v>149759</v>
      </c>
      <c r="AF24" s="72">
        <v>2515</v>
      </c>
      <c r="AG24" s="97">
        <v>2252</v>
      </c>
      <c r="AH24" s="72">
        <v>1913</v>
      </c>
      <c r="AI24" s="72">
        <v>1868</v>
      </c>
      <c r="AJ24" s="72">
        <v>-27525</v>
      </c>
      <c r="AK24" s="72">
        <v>7604</v>
      </c>
      <c r="AL24" s="72">
        <v>20537</v>
      </c>
      <c r="AM24" s="72">
        <v>49</v>
      </c>
      <c r="AN24" s="72"/>
      <c r="AO24" s="72"/>
      <c r="AP24" s="72"/>
      <c r="AQ24" s="72"/>
      <c r="AR24" s="72"/>
      <c r="AS24" s="131"/>
      <c r="AU24" s="142"/>
      <c r="AV24" s="121"/>
      <c r="AW24" s="121"/>
      <c r="AX24" s="121"/>
      <c r="AY24" s="121"/>
      <c r="AZ24" s="121"/>
      <c r="BA24" s="163">
        <v>148152</v>
      </c>
      <c r="BB24" s="97">
        <v>149041</v>
      </c>
      <c r="BC24" s="97">
        <v>149534</v>
      </c>
      <c r="BD24" s="97">
        <v>150448</v>
      </c>
      <c r="BE24" s="97">
        <v>150983</v>
      </c>
      <c r="BF24" s="97">
        <v>151806</v>
      </c>
      <c r="BG24" s="75">
        <v>152698</v>
      </c>
      <c r="BH24" s="105"/>
      <c r="BI24" s="142"/>
      <c r="BJ24" s="121"/>
      <c r="BK24" s="72"/>
      <c r="BL24" s="72"/>
      <c r="BM24" s="72"/>
      <c r="BN24" s="72"/>
      <c r="BO24" s="71">
        <v>2414</v>
      </c>
      <c r="BP24" s="71">
        <v>2299</v>
      </c>
      <c r="BQ24" s="72">
        <v>300776</v>
      </c>
      <c r="BR24" s="72">
        <v>300565</v>
      </c>
      <c r="BS24" s="72">
        <v>152061</v>
      </c>
      <c r="BT24" s="72">
        <v>3118</v>
      </c>
      <c r="BU24" s="72">
        <v>2883</v>
      </c>
      <c r="BV24" s="72">
        <v>2533</v>
      </c>
      <c r="BW24" s="72">
        <v>2225</v>
      </c>
      <c r="BX24" s="72">
        <v>-25244</v>
      </c>
      <c r="BY24" s="72">
        <v>8120</v>
      </c>
      <c r="BZ24" s="72">
        <v>21910</v>
      </c>
      <c r="CA24" s="72">
        <v>-31</v>
      </c>
      <c r="CB24" s="72"/>
      <c r="CC24" s="72"/>
      <c r="CD24" s="72"/>
      <c r="CE24" s="72"/>
      <c r="CF24" s="72"/>
      <c r="CG24" s="75"/>
    </row>
    <row r="25" spans="1:85" x14ac:dyDescent="0.25">
      <c r="A25" s="50" t="s">
        <v>13</v>
      </c>
      <c r="B25" s="51" t="s">
        <v>7</v>
      </c>
      <c r="C25" s="52">
        <v>7.98</v>
      </c>
      <c r="D25" s="45"/>
      <c r="E25" s="91"/>
      <c r="F25" s="45"/>
      <c r="G25" s="142"/>
      <c r="H25" s="121"/>
      <c r="I25" s="121"/>
      <c r="J25" s="121"/>
      <c r="K25" s="121"/>
      <c r="L25" s="121"/>
      <c r="M25" s="163">
        <v>904</v>
      </c>
      <c r="N25" s="97">
        <v>891</v>
      </c>
      <c r="O25" s="97">
        <v>882</v>
      </c>
      <c r="P25" s="97">
        <v>882</v>
      </c>
      <c r="Q25" s="97">
        <v>853</v>
      </c>
      <c r="R25" s="97">
        <v>854</v>
      </c>
      <c r="S25" s="75">
        <v>851</v>
      </c>
      <c r="T25" s="105"/>
      <c r="U25" s="142"/>
      <c r="V25" s="121"/>
      <c r="W25" s="121"/>
      <c r="X25" s="121"/>
      <c r="Y25" s="121"/>
      <c r="Z25" s="121"/>
      <c r="AA25" s="72">
        <v>1</v>
      </c>
      <c r="AB25" s="71">
        <v>0</v>
      </c>
      <c r="AC25" s="72">
        <v>1900</v>
      </c>
      <c r="AD25" s="72">
        <v>1882</v>
      </c>
      <c r="AE25" s="72">
        <v>883</v>
      </c>
      <c r="AF25" s="72">
        <v>0</v>
      </c>
      <c r="AG25" s="97">
        <v>0</v>
      </c>
      <c r="AH25" s="72">
        <v>0</v>
      </c>
      <c r="AI25" s="72">
        <v>0</v>
      </c>
      <c r="AJ25" s="72">
        <v>0</v>
      </c>
      <c r="AK25" s="72">
        <v>0</v>
      </c>
      <c r="AL25" s="72">
        <v>0</v>
      </c>
      <c r="AM25" s="72">
        <v>0</v>
      </c>
      <c r="AN25" s="72"/>
      <c r="AO25" s="72"/>
      <c r="AP25" s="72"/>
      <c r="AQ25" s="72"/>
      <c r="AR25" s="72"/>
      <c r="AS25" s="131"/>
      <c r="AU25" s="142"/>
      <c r="AV25" s="121"/>
      <c r="AW25" s="121"/>
      <c r="AX25" s="121"/>
      <c r="AY25" s="121"/>
      <c r="AZ25" s="121"/>
      <c r="BA25" s="163">
        <v>879</v>
      </c>
      <c r="BB25" s="97">
        <v>878</v>
      </c>
      <c r="BC25" s="97">
        <v>876</v>
      </c>
      <c r="BD25" s="97">
        <v>885</v>
      </c>
      <c r="BE25" s="97">
        <v>871</v>
      </c>
      <c r="BF25" s="97">
        <v>869</v>
      </c>
      <c r="BG25" s="75">
        <v>864</v>
      </c>
      <c r="BH25" s="105"/>
      <c r="BI25" s="142"/>
      <c r="BJ25" s="121"/>
      <c r="BK25" s="72"/>
      <c r="BL25" s="72"/>
      <c r="BM25" s="72"/>
      <c r="BN25" s="72"/>
      <c r="BO25" s="71"/>
      <c r="BP25" s="71">
        <v>0</v>
      </c>
      <c r="BQ25" s="72">
        <v>1850</v>
      </c>
      <c r="BR25" s="72">
        <v>1824</v>
      </c>
      <c r="BS25" s="72">
        <v>898</v>
      </c>
      <c r="BT25" s="72">
        <v>0</v>
      </c>
      <c r="BU25" s="72">
        <v>0</v>
      </c>
      <c r="BV25" s="72">
        <v>0</v>
      </c>
      <c r="BW25" s="72">
        <v>0</v>
      </c>
      <c r="BX25" s="72">
        <v>0</v>
      </c>
      <c r="BY25" s="72">
        <v>0</v>
      </c>
      <c r="BZ25" s="72">
        <v>0</v>
      </c>
      <c r="CA25" s="72">
        <v>0</v>
      </c>
      <c r="CB25" s="72"/>
      <c r="CC25" s="72"/>
      <c r="CD25" s="72"/>
      <c r="CE25" s="72"/>
      <c r="CF25" s="72"/>
      <c r="CG25" s="75"/>
    </row>
    <row r="26" spans="1:85" x14ac:dyDescent="0.25">
      <c r="A26" s="50" t="s">
        <v>14</v>
      </c>
      <c r="B26" s="51" t="s">
        <v>8</v>
      </c>
      <c r="C26" s="52">
        <v>5.3</v>
      </c>
      <c r="D26" s="45"/>
      <c r="E26" s="91"/>
      <c r="F26" s="45"/>
      <c r="G26" s="142"/>
      <c r="H26" s="121"/>
      <c r="I26" s="121"/>
      <c r="J26" s="121"/>
      <c r="K26" s="121"/>
      <c r="L26" s="121"/>
      <c r="M26" s="163">
        <v>39661</v>
      </c>
      <c r="N26" s="97">
        <v>39400</v>
      </c>
      <c r="O26" s="97">
        <v>39325</v>
      </c>
      <c r="P26" s="97">
        <v>38945</v>
      </c>
      <c r="Q26" s="97">
        <v>38751</v>
      </c>
      <c r="R26" s="97">
        <v>38531</v>
      </c>
      <c r="S26" s="75">
        <v>38285</v>
      </c>
      <c r="T26" s="105"/>
      <c r="U26" s="142"/>
      <c r="V26" s="121"/>
      <c r="W26" s="121"/>
      <c r="X26" s="121"/>
      <c r="Y26" s="121"/>
      <c r="Z26" s="121"/>
      <c r="AA26" s="72">
        <v>70</v>
      </c>
      <c r="AB26" s="71">
        <v>62</v>
      </c>
      <c r="AC26" s="72">
        <v>80562</v>
      </c>
      <c r="AD26" s="72">
        <v>80176</v>
      </c>
      <c r="AE26" s="72">
        <v>39965</v>
      </c>
      <c r="AF26" s="72">
        <v>90</v>
      </c>
      <c r="AG26" s="97">
        <v>-1</v>
      </c>
      <c r="AH26" s="72">
        <v>10</v>
      </c>
      <c r="AI26" s="72">
        <v>48</v>
      </c>
      <c r="AJ26" s="72">
        <v>-32</v>
      </c>
      <c r="AK26" s="72">
        <v>-28752</v>
      </c>
      <c r="AL26" s="72">
        <v>-69844</v>
      </c>
      <c r="AM26" s="72">
        <v>-10</v>
      </c>
      <c r="AN26" s="72"/>
      <c r="AO26" s="72"/>
      <c r="AP26" s="72"/>
      <c r="AQ26" s="72"/>
      <c r="AR26" s="72"/>
      <c r="AS26" s="131"/>
      <c r="AU26" s="142"/>
      <c r="AV26" s="121"/>
      <c r="AW26" s="121"/>
      <c r="AX26" s="121"/>
      <c r="AY26" s="121"/>
      <c r="AZ26" s="121"/>
      <c r="BA26" s="163">
        <v>39364</v>
      </c>
      <c r="BB26" s="97">
        <v>39219</v>
      </c>
      <c r="BC26" s="97">
        <v>39058</v>
      </c>
      <c r="BD26" s="97">
        <v>38780</v>
      </c>
      <c r="BE26" s="97">
        <v>38581</v>
      </c>
      <c r="BF26" s="97">
        <v>38402</v>
      </c>
      <c r="BG26" s="75">
        <v>38239</v>
      </c>
      <c r="BH26" s="105"/>
      <c r="BI26" s="142"/>
      <c r="BJ26" s="121"/>
      <c r="BK26" s="72"/>
      <c r="BL26" s="72"/>
      <c r="BM26" s="72"/>
      <c r="BN26" s="72"/>
      <c r="BO26" s="71">
        <v>122</v>
      </c>
      <c r="BP26" s="71">
        <v>112</v>
      </c>
      <c r="BQ26" s="72">
        <v>80079</v>
      </c>
      <c r="BR26" s="72">
        <v>79659</v>
      </c>
      <c r="BS26" s="72">
        <v>39804</v>
      </c>
      <c r="BT26" s="72">
        <v>151</v>
      </c>
      <c r="BU26" s="72">
        <v>69</v>
      </c>
      <c r="BV26" s="72">
        <v>74</v>
      </c>
      <c r="BW26" s="72">
        <v>92</v>
      </c>
      <c r="BX26" s="72">
        <v>-10</v>
      </c>
      <c r="BY26" s="72">
        <v>-28761</v>
      </c>
      <c r="BZ26" s="72">
        <v>-70829</v>
      </c>
      <c r="CA26" s="72">
        <v>8</v>
      </c>
      <c r="CB26" s="72"/>
      <c r="CC26" s="72"/>
      <c r="CD26" s="72"/>
      <c r="CE26" s="72"/>
      <c r="CF26" s="72"/>
      <c r="CG26" s="75"/>
    </row>
    <row r="27" spans="1:85" ht="15.75" thickBot="1" x14ac:dyDescent="0.3">
      <c r="A27" s="56" t="s">
        <v>15</v>
      </c>
      <c r="B27" s="57" t="s">
        <v>9</v>
      </c>
      <c r="C27" s="58">
        <v>0.33</v>
      </c>
      <c r="D27" s="45"/>
      <c r="E27" s="91"/>
      <c r="F27" s="45"/>
      <c r="G27" s="143"/>
      <c r="H27" s="123"/>
      <c r="I27" s="123"/>
      <c r="J27" s="123"/>
      <c r="K27" s="123"/>
      <c r="L27" s="123"/>
      <c r="M27" s="164">
        <v>310236</v>
      </c>
      <c r="N27" s="98">
        <v>312281</v>
      </c>
      <c r="O27" s="98">
        <v>313713</v>
      </c>
      <c r="P27" s="98">
        <v>315306</v>
      </c>
      <c r="Q27" s="98">
        <v>316589</v>
      </c>
      <c r="R27" s="98">
        <v>318347</v>
      </c>
      <c r="S27" s="76">
        <v>321063</v>
      </c>
      <c r="T27" s="105"/>
      <c r="U27" s="143"/>
      <c r="V27" s="123"/>
      <c r="W27" s="123"/>
      <c r="X27" s="123"/>
      <c r="Y27" s="123"/>
      <c r="Z27" s="123"/>
      <c r="AA27" s="73">
        <v>2366</v>
      </c>
      <c r="AB27" s="171">
        <v>2000</v>
      </c>
      <c r="AC27" s="73">
        <v>612781</v>
      </c>
      <c r="AD27" s="73">
        <v>618777</v>
      </c>
      <c r="AE27" s="73">
        <v>312550</v>
      </c>
      <c r="AF27" s="73">
        <v>3615</v>
      </c>
      <c r="AG27" s="98">
        <v>1099</v>
      </c>
      <c r="AH27" s="73">
        <v>2126</v>
      </c>
      <c r="AI27" s="73">
        <v>2856</v>
      </c>
      <c r="AJ27" s="73">
        <v>-192</v>
      </c>
      <c r="AK27" s="73">
        <v>42119</v>
      </c>
      <c r="AL27" s="73">
        <v>83411</v>
      </c>
      <c r="AM27" s="73">
        <v>-19</v>
      </c>
      <c r="AN27" s="73"/>
      <c r="AO27" s="73"/>
      <c r="AP27" s="73"/>
      <c r="AQ27" s="73"/>
      <c r="AR27" s="73"/>
      <c r="AS27" s="132"/>
      <c r="AU27" s="143"/>
      <c r="AV27" s="123"/>
      <c r="AW27" s="123"/>
      <c r="AX27" s="123"/>
      <c r="AY27" s="123"/>
      <c r="AZ27" s="123"/>
      <c r="BA27" s="164">
        <v>333326</v>
      </c>
      <c r="BB27" s="98">
        <v>336541</v>
      </c>
      <c r="BC27" s="98">
        <v>338903</v>
      </c>
      <c r="BD27" s="98">
        <v>341656</v>
      </c>
      <c r="BE27" s="98">
        <v>343716</v>
      </c>
      <c r="BF27" s="98">
        <v>346298</v>
      </c>
      <c r="BG27" s="76">
        <v>350095</v>
      </c>
      <c r="BH27" s="105"/>
      <c r="BI27" s="143"/>
      <c r="BJ27" s="123"/>
      <c r="BK27" s="73"/>
      <c r="BL27" s="73"/>
      <c r="BM27" s="73"/>
      <c r="BN27" s="73"/>
      <c r="BO27" s="171">
        <v>3428</v>
      </c>
      <c r="BP27" s="171">
        <v>3031</v>
      </c>
      <c r="BQ27" s="73">
        <v>653750</v>
      </c>
      <c r="BR27" s="73">
        <v>663476</v>
      </c>
      <c r="BS27" s="73">
        <v>336868</v>
      </c>
      <c r="BT27" s="73">
        <v>5825</v>
      </c>
      <c r="BU27" s="73">
        <v>2293</v>
      </c>
      <c r="BV27" s="73">
        <v>3282</v>
      </c>
      <c r="BW27" s="73">
        <v>4623</v>
      </c>
      <c r="BX27" s="73">
        <v>-130</v>
      </c>
      <c r="BY27" s="73">
        <v>42222</v>
      </c>
      <c r="BZ27" s="73">
        <v>84529</v>
      </c>
      <c r="CA27" s="73">
        <v>-81</v>
      </c>
      <c r="CB27" s="73"/>
      <c r="CC27" s="73"/>
      <c r="CD27" s="73"/>
      <c r="CE27" s="73"/>
      <c r="CF27" s="73"/>
      <c r="CG27" s="76"/>
    </row>
    <row r="28" spans="1:85" ht="15.75" thickBot="1" x14ac:dyDescent="0.3">
      <c r="A28" s="19" t="s">
        <v>144</v>
      </c>
      <c r="E28" s="6">
        <v>44743</v>
      </c>
      <c r="T28" s="105"/>
      <c r="BH28" s="105"/>
    </row>
    <row r="29" spans="1:85" ht="15.75" thickBot="1" x14ac:dyDescent="0.3">
      <c r="A29" s="200" t="s">
        <v>140</v>
      </c>
      <c r="B29" s="201" t="s">
        <v>139</v>
      </c>
      <c r="C29" s="202">
        <v>6.76</v>
      </c>
      <c r="D29" s="45"/>
      <c r="E29" s="91"/>
      <c r="F29" s="45"/>
      <c r="G29" s="189"/>
      <c r="H29" s="193"/>
      <c r="I29" s="193"/>
      <c r="J29" s="193"/>
      <c r="K29" s="193"/>
      <c r="L29" s="193"/>
      <c r="M29" s="194"/>
      <c r="N29" s="193"/>
      <c r="O29" s="193"/>
      <c r="P29" s="193"/>
      <c r="Q29" s="193"/>
      <c r="R29" s="193"/>
      <c r="S29" s="195"/>
      <c r="T29" s="105"/>
      <c r="U29" s="189"/>
      <c r="V29" s="190"/>
      <c r="W29" s="190"/>
      <c r="X29" s="190"/>
      <c r="Y29" s="190"/>
      <c r="Z29" s="190"/>
      <c r="AA29" s="190"/>
      <c r="AB29" s="190"/>
      <c r="AC29" s="190"/>
      <c r="AD29" s="190"/>
      <c r="AE29" s="190"/>
      <c r="AF29" s="190"/>
      <c r="AG29" s="190"/>
      <c r="AH29" s="190"/>
      <c r="AI29" s="191">
        <v>0</v>
      </c>
      <c r="AJ29" s="191">
        <v>33439</v>
      </c>
      <c r="AK29" s="191">
        <v>-14</v>
      </c>
      <c r="AL29" s="191">
        <v>-3</v>
      </c>
      <c r="AM29" s="191">
        <v>-12</v>
      </c>
      <c r="AN29" s="191"/>
      <c r="AO29" s="191"/>
      <c r="AP29" s="191"/>
      <c r="AQ29" s="191"/>
      <c r="AR29" s="191"/>
      <c r="AS29" s="192"/>
      <c r="AU29" s="189"/>
      <c r="AV29" s="193"/>
      <c r="AW29" s="193"/>
      <c r="AX29" s="193"/>
      <c r="AY29" s="193"/>
      <c r="AZ29" s="193"/>
      <c r="BA29" s="194"/>
      <c r="BB29" s="193"/>
      <c r="BC29" s="193"/>
      <c r="BD29" s="193"/>
      <c r="BE29" s="193"/>
      <c r="BF29" s="193"/>
      <c r="BG29" s="195"/>
      <c r="BH29" s="49"/>
      <c r="BI29" s="189"/>
      <c r="BJ29" s="190"/>
      <c r="BK29" s="190"/>
      <c r="BL29" s="190"/>
      <c r="BM29" s="190"/>
      <c r="BN29" s="190"/>
      <c r="BO29" s="190"/>
      <c r="BP29" s="190"/>
      <c r="BQ29" s="190"/>
      <c r="BR29" s="190"/>
      <c r="BS29" s="190"/>
      <c r="BT29" s="190"/>
      <c r="BU29" s="190"/>
      <c r="BV29" s="190"/>
      <c r="BW29" s="196">
        <v>0</v>
      </c>
      <c r="BX29" s="196">
        <v>30716</v>
      </c>
      <c r="BY29" s="196">
        <v>-14</v>
      </c>
      <c r="BZ29" s="196">
        <v>-5</v>
      </c>
      <c r="CA29" s="196">
        <v>-15</v>
      </c>
      <c r="CB29" s="196"/>
      <c r="CC29" s="196"/>
      <c r="CD29" s="196"/>
      <c r="CE29" s="196"/>
      <c r="CF29" s="196"/>
      <c r="CG29" s="197"/>
    </row>
  </sheetData>
  <sheetProtection algorithmName="SHA-512" hashValue="3zp8TA8dLL4mqEtxzqMkv+Mp/B5IwbXqb95Tzh1JXGfT+z2mYjvNrPxha/6bZJ3OPGboqcMX1kjM/RiN0AHImw==" saltValue="0M//bc5HRA9t/+KsTSuMBw==" spinCount="100000" sheet="1" objects="1" scenarios="1"/>
  <mergeCells count="14">
    <mergeCell ref="A7:C7"/>
    <mergeCell ref="G7:S7"/>
    <mergeCell ref="AU7:BG7"/>
    <mergeCell ref="A21:C21"/>
    <mergeCell ref="G21:S21"/>
    <mergeCell ref="AU21:BG21"/>
    <mergeCell ref="G20:AS20"/>
    <mergeCell ref="U21:AS21"/>
    <mergeCell ref="G6:AS6"/>
    <mergeCell ref="U7:AS7"/>
    <mergeCell ref="BI7:CG7"/>
    <mergeCell ref="AU6:CG6"/>
    <mergeCell ref="BI21:CG21"/>
    <mergeCell ref="AU20:CG20"/>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E15"/>
  <sheetViews>
    <sheetView workbookViewId="0">
      <selection activeCell="E6" sqref="E6"/>
    </sheetView>
  </sheetViews>
  <sheetFormatPr defaultColWidth="9.140625" defaultRowHeight="15" x14ac:dyDescent="0.25"/>
  <cols>
    <col min="1" max="1" width="24" style="20" customWidth="1"/>
    <col min="2" max="2" width="10.140625" style="20" customWidth="1"/>
    <col min="3" max="3" width="22.42578125" style="20" customWidth="1"/>
    <col min="4" max="4" width="2.85546875" style="20" customWidth="1"/>
    <col min="5" max="5" width="9.140625" style="20" customWidth="1"/>
    <col min="6" max="6" width="3.85546875" style="20" customWidth="1"/>
    <col min="7" max="9" width="9.140625" style="20"/>
    <col min="10" max="10" width="10.5703125" style="20" bestFit="1" customWidth="1"/>
    <col min="11" max="11" width="10.28515625" style="20" bestFit="1" customWidth="1"/>
    <col min="12" max="17" width="10.28515625" style="20" customWidth="1"/>
    <col min="18" max="18" width="9.140625" style="20"/>
    <col min="19" max="19" width="5.28515625" style="20" customWidth="1"/>
    <col min="20" max="22" width="9.140625" style="20"/>
    <col min="23" max="23" width="10.5703125" style="20" bestFit="1" customWidth="1"/>
    <col min="24" max="24" width="10.28515625" style="20" bestFit="1" customWidth="1"/>
    <col min="25" max="26" width="9.140625" style="20"/>
    <col min="27" max="28" width="10.85546875" style="20" bestFit="1" customWidth="1"/>
    <col min="29" max="29" width="10.28515625" style="20" bestFit="1" customWidth="1"/>
    <col min="30" max="35" width="9.140625" style="20"/>
    <col min="36" max="36" width="10.5703125" style="20" bestFit="1" customWidth="1"/>
    <col min="37" max="37" width="10.28515625" style="20" bestFit="1" customWidth="1"/>
    <col min="38" max="43" width="10.28515625" style="20" customWidth="1"/>
    <col min="44" max="44" width="9.140625" style="20"/>
    <col min="45" max="45" width="5.28515625" style="20" customWidth="1"/>
    <col min="46" max="48" width="9.140625" style="20"/>
    <col min="49" max="49" width="10.5703125" style="20" bestFit="1" customWidth="1"/>
    <col min="50" max="50" width="10.28515625" style="20" bestFit="1" customWidth="1"/>
    <col min="51" max="52" width="9.140625" style="20"/>
    <col min="53" max="54" width="10.85546875" style="20" bestFit="1" customWidth="1"/>
    <col min="55" max="55" width="10.28515625" style="20" bestFit="1" customWidth="1"/>
    <col min="56" max="16384" width="9.140625" style="20"/>
  </cols>
  <sheetData>
    <row r="1" spans="1:57" x14ac:dyDescent="0.25">
      <c r="A1" s="19" t="s">
        <v>143</v>
      </c>
    </row>
    <row r="2" spans="1:57" x14ac:dyDescent="0.25">
      <c r="G2" s="29" t="s">
        <v>1</v>
      </c>
      <c r="H2" s="29" t="s">
        <v>1</v>
      </c>
      <c r="I2" s="29" t="s">
        <v>1</v>
      </c>
      <c r="J2" s="29" t="s">
        <v>1</v>
      </c>
      <c r="K2" s="29" t="s">
        <v>1</v>
      </c>
      <c r="L2" s="29" t="s">
        <v>1</v>
      </c>
      <c r="M2" s="29" t="s">
        <v>1</v>
      </c>
      <c r="N2" s="29" t="s">
        <v>1</v>
      </c>
      <c r="O2" s="29" t="s">
        <v>1</v>
      </c>
      <c r="P2" s="29" t="s">
        <v>1</v>
      </c>
      <c r="Q2" s="29" t="s">
        <v>1</v>
      </c>
      <c r="R2" s="29" t="s">
        <v>1</v>
      </c>
      <c r="S2" s="29"/>
      <c r="T2" s="29" t="s">
        <v>1</v>
      </c>
      <c r="U2" s="29" t="s">
        <v>1</v>
      </c>
      <c r="V2" s="29" t="s">
        <v>1</v>
      </c>
      <c r="W2" s="29" t="s">
        <v>1</v>
      </c>
      <c r="X2" s="29" t="s">
        <v>1</v>
      </c>
      <c r="Y2" s="29" t="s">
        <v>1</v>
      </c>
      <c r="Z2" s="29" t="s">
        <v>1</v>
      </c>
      <c r="AA2" s="29" t="s">
        <v>1</v>
      </c>
      <c r="AB2" s="29" t="s">
        <v>1</v>
      </c>
      <c r="AC2" s="29" t="s">
        <v>1</v>
      </c>
      <c r="AD2" s="29" t="s">
        <v>1</v>
      </c>
      <c r="AE2" s="29" t="s">
        <v>1</v>
      </c>
      <c r="AG2" s="29" t="s">
        <v>26</v>
      </c>
      <c r="AH2" s="29" t="s">
        <v>26</v>
      </c>
      <c r="AI2" s="29" t="s">
        <v>26</v>
      </c>
      <c r="AJ2" s="29" t="s">
        <v>26</v>
      </c>
      <c r="AK2" s="29" t="s">
        <v>26</v>
      </c>
      <c r="AL2" s="29" t="s">
        <v>26</v>
      </c>
      <c r="AM2" s="29" t="s">
        <v>26</v>
      </c>
      <c r="AN2" s="29" t="s">
        <v>26</v>
      </c>
      <c r="AO2" s="29" t="s">
        <v>26</v>
      </c>
      <c r="AP2" s="29" t="s">
        <v>26</v>
      </c>
      <c r="AQ2" s="29" t="s">
        <v>26</v>
      </c>
      <c r="AR2" s="29" t="s">
        <v>26</v>
      </c>
      <c r="AS2" s="29"/>
      <c r="AT2" s="29" t="s">
        <v>26</v>
      </c>
      <c r="AU2" s="29" t="s">
        <v>26</v>
      </c>
      <c r="AV2" s="29" t="s">
        <v>26</v>
      </c>
      <c r="AW2" s="29" t="s">
        <v>26</v>
      </c>
      <c r="AX2" s="29" t="s">
        <v>26</v>
      </c>
      <c r="AY2" s="29" t="s">
        <v>26</v>
      </c>
      <c r="AZ2" s="29" t="s">
        <v>26</v>
      </c>
      <c r="BA2" s="29" t="s">
        <v>26</v>
      </c>
      <c r="BB2" s="29" t="s">
        <v>26</v>
      </c>
      <c r="BC2" s="29" t="s">
        <v>26</v>
      </c>
      <c r="BD2" s="29" t="s">
        <v>26</v>
      </c>
      <c r="BE2" s="29" t="s">
        <v>26</v>
      </c>
    </row>
    <row r="3" spans="1:57" x14ac:dyDescent="0.25">
      <c r="A3" s="19"/>
      <c r="F3" s="28" t="s">
        <v>30</v>
      </c>
      <c r="G3" s="83">
        <f>SUM(G9:G11,G14:G15)</f>
        <v>0</v>
      </c>
      <c r="H3" s="83">
        <f t="shared" ref="H3:BE3" si="0">SUM(H9:H11,H14:H15)</f>
        <v>0</v>
      </c>
      <c r="I3" s="83">
        <f t="shared" si="0"/>
        <v>0</v>
      </c>
      <c r="J3" s="83">
        <f t="shared" si="0"/>
        <v>561895</v>
      </c>
      <c r="K3" s="83">
        <f t="shared" si="0"/>
        <v>562193</v>
      </c>
      <c r="L3" s="83">
        <f t="shared" si="0"/>
        <v>558948</v>
      </c>
      <c r="M3" s="83">
        <f t="shared" si="0"/>
        <v>0</v>
      </c>
      <c r="N3" s="83">
        <f t="shared" si="0"/>
        <v>0</v>
      </c>
      <c r="O3" s="83">
        <f t="shared" si="0"/>
        <v>0</v>
      </c>
      <c r="P3" s="83">
        <f t="shared" si="0"/>
        <v>0</v>
      </c>
      <c r="Q3" s="83">
        <f t="shared" si="0"/>
        <v>0</v>
      </c>
      <c r="R3" s="83">
        <f t="shared" si="0"/>
        <v>0</v>
      </c>
      <c r="S3" s="83"/>
      <c r="T3" s="83">
        <f t="shared" si="0"/>
        <v>0</v>
      </c>
      <c r="U3" s="83">
        <f t="shared" si="0"/>
        <v>0</v>
      </c>
      <c r="V3" s="83">
        <f t="shared" si="0"/>
        <v>0</v>
      </c>
      <c r="W3" s="83">
        <f t="shared" si="0"/>
        <v>0</v>
      </c>
      <c r="X3" s="83">
        <f t="shared" si="0"/>
        <v>1128240</v>
      </c>
      <c r="Y3" s="83">
        <f t="shared" si="0"/>
        <v>573501</v>
      </c>
      <c r="Z3" s="83">
        <f t="shared" si="0"/>
        <v>0</v>
      </c>
      <c r="AA3" s="83">
        <f t="shared" si="0"/>
        <v>0</v>
      </c>
      <c r="AB3" s="83">
        <f t="shared" si="0"/>
        <v>0</v>
      </c>
      <c r="AC3" s="83">
        <f>SUM(AC9:AC11,AC14:AC15)</f>
        <v>0</v>
      </c>
      <c r="AD3" s="83">
        <f t="shared" si="0"/>
        <v>0</v>
      </c>
      <c r="AE3" s="83">
        <f>SUM(AE9:AE11,AE14:AE15)</f>
        <v>0</v>
      </c>
      <c r="AF3" s="83"/>
      <c r="AG3" s="83">
        <f t="shared" si="0"/>
        <v>0</v>
      </c>
      <c r="AH3" s="83">
        <f>SUM(AH9:AH11,AH14:AH15)</f>
        <v>0</v>
      </c>
      <c r="AI3" s="83">
        <f t="shared" si="0"/>
        <v>0</v>
      </c>
      <c r="AJ3" s="83">
        <f t="shared" si="0"/>
        <v>566079</v>
      </c>
      <c r="AK3" s="83">
        <f t="shared" si="0"/>
        <v>567218</v>
      </c>
      <c r="AL3" s="83">
        <f t="shared" si="0"/>
        <v>564832</v>
      </c>
      <c r="AM3" s="83">
        <f t="shared" si="0"/>
        <v>0</v>
      </c>
      <c r="AN3" s="83">
        <f t="shared" si="0"/>
        <v>0</v>
      </c>
      <c r="AO3" s="83">
        <f t="shared" si="0"/>
        <v>0</v>
      </c>
      <c r="AP3" s="83">
        <f t="shared" si="0"/>
        <v>0</v>
      </c>
      <c r="AQ3" s="83">
        <f t="shared" si="0"/>
        <v>0</v>
      </c>
      <c r="AR3" s="83">
        <f t="shared" si="0"/>
        <v>0</v>
      </c>
      <c r="AS3" s="83"/>
      <c r="AT3" s="83">
        <f t="shared" si="0"/>
        <v>0</v>
      </c>
      <c r="AU3" s="83">
        <f t="shared" si="0"/>
        <v>0</v>
      </c>
      <c r="AV3" s="83">
        <f t="shared" si="0"/>
        <v>0</v>
      </c>
      <c r="AW3" s="83">
        <f t="shared" si="0"/>
        <v>0</v>
      </c>
      <c r="AX3" s="83">
        <f t="shared" si="0"/>
        <v>1138863</v>
      </c>
      <c r="AY3" s="83">
        <f t="shared" si="0"/>
        <v>581474</v>
      </c>
      <c r="AZ3" s="83">
        <f t="shared" si="0"/>
        <v>0</v>
      </c>
      <c r="BA3" s="83">
        <f t="shared" si="0"/>
        <v>0</v>
      </c>
      <c r="BB3" s="83">
        <f t="shared" si="0"/>
        <v>0</v>
      </c>
      <c r="BC3" s="83">
        <f t="shared" si="0"/>
        <v>0</v>
      </c>
      <c r="BD3" s="83">
        <f t="shared" si="0"/>
        <v>0</v>
      </c>
      <c r="BE3" s="83">
        <f t="shared" si="0"/>
        <v>0</v>
      </c>
    </row>
    <row r="4" spans="1:57" x14ac:dyDescent="0.25">
      <c r="F4" s="28" t="s">
        <v>31</v>
      </c>
      <c r="G4" s="83">
        <f>SUM(G12:G13)</f>
        <v>0</v>
      </c>
      <c r="H4" s="83">
        <f t="shared" ref="H4:R4" si="1">SUM(H12:H13)</f>
        <v>0</v>
      </c>
      <c r="I4" s="83">
        <f t="shared" si="1"/>
        <v>0</v>
      </c>
      <c r="J4" s="83">
        <f t="shared" si="1"/>
        <v>365236</v>
      </c>
      <c r="K4" s="83">
        <f t="shared" si="1"/>
        <v>366401</v>
      </c>
      <c r="L4" s="83">
        <f t="shared" si="1"/>
        <v>366694</v>
      </c>
      <c r="M4" s="83">
        <f t="shared" si="1"/>
        <v>0</v>
      </c>
      <c r="N4" s="83">
        <f t="shared" si="1"/>
        <v>0</v>
      </c>
      <c r="O4" s="83">
        <f t="shared" si="1"/>
        <v>0</v>
      </c>
      <c r="P4" s="83">
        <f t="shared" si="1"/>
        <v>0</v>
      </c>
      <c r="Q4" s="83">
        <f t="shared" si="1"/>
        <v>0</v>
      </c>
      <c r="R4" s="83">
        <f t="shared" si="1"/>
        <v>0</v>
      </c>
      <c r="S4" s="83"/>
      <c r="T4" s="83">
        <f t="shared" ref="T4:Z4" si="2">SUM(T12:T13)</f>
        <v>0</v>
      </c>
      <c r="U4" s="83">
        <f t="shared" si="2"/>
        <v>0</v>
      </c>
      <c r="V4" s="83">
        <f t="shared" si="2"/>
        <v>0</v>
      </c>
      <c r="W4" s="83">
        <f>SUM(W12:W13)</f>
        <v>0</v>
      </c>
      <c r="X4" s="83">
        <f t="shared" si="2"/>
        <v>725761</v>
      </c>
      <c r="Y4" s="83">
        <f t="shared" si="2"/>
        <v>368632</v>
      </c>
      <c r="Z4" s="83">
        <f t="shared" si="2"/>
        <v>0</v>
      </c>
      <c r="AA4" s="83">
        <f>SUM(AA12:AA13)</f>
        <v>0</v>
      </c>
      <c r="AB4" s="83">
        <f>SUM(AB12:AB13)</f>
        <v>0</v>
      </c>
      <c r="AC4" s="83">
        <f t="shared" ref="AC4:AD4" si="3">SUM(AC12:AC13)</f>
        <v>0</v>
      </c>
      <c r="AD4" s="83">
        <f t="shared" si="3"/>
        <v>0</v>
      </c>
      <c r="AE4" s="83">
        <f>SUM(AE12:AE13)</f>
        <v>0</v>
      </c>
      <c r="AG4" s="83">
        <f>SUM(AG12:AG13)</f>
        <v>0</v>
      </c>
      <c r="AH4" s="83">
        <f t="shared" ref="AH4:AR4" si="4">SUM(AH12:AH13)</f>
        <v>0</v>
      </c>
      <c r="AI4" s="83">
        <f t="shared" si="4"/>
        <v>0</v>
      </c>
      <c r="AJ4" s="83">
        <f t="shared" si="4"/>
        <v>398834</v>
      </c>
      <c r="AK4" s="83">
        <f t="shared" si="4"/>
        <v>400935</v>
      </c>
      <c r="AL4" s="83">
        <f t="shared" si="4"/>
        <v>401999</v>
      </c>
      <c r="AM4" s="83">
        <f t="shared" si="4"/>
        <v>0</v>
      </c>
      <c r="AN4" s="83">
        <f t="shared" si="4"/>
        <v>0</v>
      </c>
      <c r="AO4" s="83">
        <f t="shared" si="4"/>
        <v>0</v>
      </c>
      <c r="AP4" s="83">
        <f t="shared" si="4"/>
        <v>0</v>
      </c>
      <c r="AQ4" s="83">
        <f t="shared" si="4"/>
        <v>0</v>
      </c>
      <c r="AR4" s="83">
        <f t="shared" si="4"/>
        <v>0</v>
      </c>
      <c r="AS4" s="83"/>
      <c r="AT4" s="83">
        <f t="shared" ref="AT4:AV4" si="5">SUM(AT12:AT13)</f>
        <v>0</v>
      </c>
      <c r="AU4" s="83">
        <f t="shared" si="5"/>
        <v>0</v>
      </c>
      <c r="AV4" s="83">
        <f t="shared" si="5"/>
        <v>0</v>
      </c>
      <c r="AW4" s="83">
        <f>SUM(AW12:AW13)</f>
        <v>0</v>
      </c>
      <c r="AX4" s="83">
        <f t="shared" ref="AX4:AZ4" si="6">SUM(AX12:AX13)</f>
        <v>789292</v>
      </c>
      <c r="AY4" s="83">
        <f t="shared" si="6"/>
        <v>404214</v>
      </c>
      <c r="AZ4" s="83">
        <f t="shared" si="6"/>
        <v>0</v>
      </c>
      <c r="BA4" s="83">
        <f>SUM(BA12:BA13)</f>
        <v>0</v>
      </c>
      <c r="BB4" s="83">
        <f>SUM(BB12:BB13)</f>
        <v>0</v>
      </c>
      <c r="BC4" s="83">
        <f t="shared" ref="BC4:BE4" si="7">SUM(BC12:BC13)</f>
        <v>0</v>
      </c>
      <c r="BD4" s="83">
        <f t="shared" si="7"/>
        <v>0</v>
      </c>
      <c r="BE4" s="83">
        <f t="shared" si="7"/>
        <v>0</v>
      </c>
    </row>
    <row r="5" spans="1:57" ht="15.75" thickBot="1" x14ac:dyDescent="0.3"/>
    <row r="6" spans="1:57" ht="15.75" thickBot="1" x14ac:dyDescent="0.3">
      <c r="E6" s="6">
        <v>44927</v>
      </c>
      <c r="G6" s="250" t="s">
        <v>1</v>
      </c>
      <c r="H6" s="251"/>
      <c r="I6" s="251"/>
      <c r="J6" s="251"/>
      <c r="K6" s="251"/>
      <c r="L6" s="251"/>
      <c r="M6" s="251"/>
      <c r="N6" s="251"/>
      <c r="O6" s="251"/>
      <c r="P6" s="251"/>
      <c r="Q6" s="251"/>
      <c r="R6" s="251"/>
      <c r="S6" s="251"/>
      <c r="T6" s="251"/>
      <c r="U6" s="251"/>
      <c r="V6" s="251"/>
      <c r="W6" s="251"/>
      <c r="X6" s="251"/>
      <c r="Y6" s="251"/>
      <c r="Z6" s="251"/>
      <c r="AA6" s="251"/>
      <c r="AB6" s="251"/>
      <c r="AC6" s="251"/>
      <c r="AD6" s="251"/>
      <c r="AE6" s="252"/>
      <c r="AG6" s="256" t="s">
        <v>26</v>
      </c>
      <c r="AH6" s="257"/>
      <c r="AI6" s="257"/>
      <c r="AJ6" s="257"/>
      <c r="AK6" s="257"/>
      <c r="AL6" s="257"/>
      <c r="AM6" s="257"/>
      <c r="AN6" s="257"/>
      <c r="AO6" s="257"/>
      <c r="AP6" s="257"/>
      <c r="AQ6" s="257"/>
      <c r="AR6" s="257"/>
      <c r="AS6" s="257"/>
      <c r="AT6" s="257"/>
      <c r="AU6" s="257"/>
      <c r="AV6" s="257"/>
      <c r="AW6" s="257"/>
      <c r="AX6" s="257"/>
      <c r="AY6" s="257"/>
      <c r="AZ6" s="257"/>
      <c r="BA6" s="257"/>
      <c r="BB6" s="257"/>
      <c r="BC6" s="257"/>
      <c r="BD6" s="257"/>
      <c r="BE6" s="258"/>
    </row>
    <row r="7" spans="1:57" ht="18.75" thickBot="1" x14ac:dyDescent="0.3">
      <c r="A7" s="241"/>
      <c r="B7" s="242"/>
      <c r="C7" s="243"/>
      <c r="G7" s="262" t="s">
        <v>18</v>
      </c>
      <c r="H7" s="263"/>
      <c r="I7" s="263"/>
      <c r="J7" s="263"/>
      <c r="K7" s="263"/>
      <c r="L7" s="263"/>
      <c r="M7" s="263"/>
      <c r="N7" s="263"/>
      <c r="O7" s="263"/>
      <c r="P7" s="263"/>
      <c r="Q7" s="263"/>
      <c r="R7" s="264"/>
      <c r="S7" s="104"/>
      <c r="T7" s="259" t="s">
        <v>19</v>
      </c>
      <c r="U7" s="260"/>
      <c r="V7" s="260"/>
      <c r="W7" s="260"/>
      <c r="X7" s="260"/>
      <c r="Y7" s="260"/>
      <c r="Z7" s="260"/>
      <c r="AA7" s="260"/>
      <c r="AB7" s="260"/>
      <c r="AC7" s="260"/>
      <c r="AD7" s="260"/>
      <c r="AE7" s="261"/>
      <c r="AG7" s="262" t="s">
        <v>18</v>
      </c>
      <c r="AH7" s="263"/>
      <c r="AI7" s="263"/>
      <c r="AJ7" s="263"/>
      <c r="AK7" s="263"/>
      <c r="AL7" s="263"/>
      <c r="AM7" s="263"/>
      <c r="AN7" s="263"/>
      <c r="AO7" s="263"/>
      <c r="AP7" s="263"/>
      <c r="AQ7" s="263"/>
      <c r="AR7" s="264"/>
      <c r="AT7" s="259" t="s">
        <v>19</v>
      </c>
      <c r="AU7" s="260"/>
      <c r="AV7" s="260"/>
      <c r="AW7" s="260"/>
      <c r="AX7" s="260"/>
      <c r="AY7" s="260"/>
      <c r="AZ7" s="260"/>
      <c r="BA7" s="260"/>
      <c r="BB7" s="260"/>
      <c r="BC7" s="260"/>
      <c r="BD7" s="260"/>
      <c r="BE7" s="261"/>
    </row>
    <row r="8" spans="1:57" ht="39" thickBot="1" x14ac:dyDescent="0.3">
      <c r="A8" s="24" t="s">
        <v>4</v>
      </c>
      <c r="B8" s="11" t="s">
        <v>10</v>
      </c>
      <c r="C8" s="10" t="s">
        <v>3</v>
      </c>
      <c r="G8" s="7" t="str">
        <f>TEXT(DATE(YEAR($E6),MONTH($E6)+COLUMNS($G8:G8)-1,DAY($E6)),"YYYYMM")</f>
        <v>202301</v>
      </c>
      <c r="H8" s="8" t="str">
        <f>TEXT(DATE(YEAR($E6),MONTH($E6)+COLUMNS($G8:H8)-1,DAY($E6)),"YYYYMM")</f>
        <v>202302</v>
      </c>
      <c r="I8" s="8" t="str">
        <f>TEXT(DATE(YEAR($E6),MONTH($E6)+COLUMNS($G8:I8)-1,DAY($E6)),"YYYYMM")</f>
        <v>202303</v>
      </c>
      <c r="J8" s="8" t="str">
        <f>TEXT(DATE(YEAR($E6),MONTH($E6)+COLUMNS($G8:J8)-1,DAY($E6)),"YYYYMM")</f>
        <v>202304</v>
      </c>
      <c r="K8" s="8" t="str">
        <f>TEXT(DATE(YEAR($E6),MONTH($E6)+COLUMNS($G8:K8)-1,DAY($E6)),"YYYYMM")</f>
        <v>202305</v>
      </c>
      <c r="L8" s="101" t="str">
        <f>TEXT(DATE(YEAR($E6),MONTH($E6)+COLUMNS($G8:L8)-1,DAY($E6)),"YYYYMM")</f>
        <v>202306</v>
      </c>
      <c r="M8" s="101" t="str">
        <f>TEXT(DATE(YEAR($E6),MONTH($E6)+COLUMNS($G8:M8)-1,DAY($E6)),"YYYYMM")</f>
        <v>202307</v>
      </c>
      <c r="N8" s="101" t="str">
        <f>TEXT(DATE(YEAR($E6),MONTH($E6)+COLUMNS($G8:N8)-1,DAY($E6)),"YYYYMM")</f>
        <v>202308</v>
      </c>
      <c r="O8" s="101" t="str">
        <f>TEXT(DATE(YEAR($E6),MONTH($E6)+COLUMNS($G8:O8)-1,DAY($E6)),"YYYYMM")</f>
        <v>202309</v>
      </c>
      <c r="P8" s="101" t="str">
        <f>TEXT(DATE(YEAR($E6),MONTH($E6)+COLUMNS($G8:P8)-1,DAY($E6)),"YYYYMM")</f>
        <v>202310</v>
      </c>
      <c r="Q8" s="101" t="str">
        <f>TEXT(DATE(YEAR($E6),MONTH($E6)+COLUMNS($G8:Q8)-1,DAY($E6)),"YYYYMM")</f>
        <v>202311</v>
      </c>
      <c r="R8" s="9" t="str">
        <f>TEXT(DATE(YEAR($E6),MONTH($E6)+COLUMNS($G8:R8)-1,DAY($E6)),"YYYYMM")</f>
        <v>202312</v>
      </c>
      <c r="S8" s="104"/>
      <c r="T8" s="7" t="str">
        <f>TEXT(DATE(YEAR($E6),MONTH($E6)+COLUMNS($T8:T8)-1,DAY($E6)),"YYYYMM")</f>
        <v>202301</v>
      </c>
      <c r="U8" s="8" t="str">
        <f>TEXT(DATE(YEAR($E6),MONTH($E6)+COLUMNS($T8:U8)-1,DAY($E6)),"YYYYMM")</f>
        <v>202302</v>
      </c>
      <c r="V8" s="8" t="str">
        <f>TEXT(DATE(YEAR($E6),MONTH($E6)+COLUMNS($T8:V8)-1,DAY($E6)),"YYYYMM")</f>
        <v>202303</v>
      </c>
      <c r="W8" s="8" t="str">
        <f>TEXT(DATE(YEAR($E6),MONTH($E6)+COLUMNS($T8:W8)-1,DAY($E6)),"YYYYMM")</f>
        <v>202304</v>
      </c>
      <c r="X8" s="8" t="str">
        <f>TEXT(DATE(YEAR($E6),MONTH($E6)+COLUMNS($T8:X8)-1,DAY($E6)),"YYYYMM")</f>
        <v>202305</v>
      </c>
      <c r="Y8" s="8" t="str">
        <f>TEXT(DATE(YEAR($E6),MONTH($E6)+COLUMNS($T8:Y8)-1,DAY($E6)),"YYYYMM")</f>
        <v>202306</v>
      </c>
      <c r="Z8" s="8" t="str">
        <f>TEXT(DATE(YEAR($E6),MONTH($E6)+COLUMNS($T8:Z8)-1,DAY($E6)),"YYYYMM")</f>
        <v>202307</v>
      </c>
      <c r="AA8" s="8" t="str">
        <f>TEXT(DATE(YEAR($E6),MONTH($E6)+COLUMNS($T8:AA8)-1,DAY($E6)),"YYYYMM")</f>
        <v>202308</v>
      </c>
      <c r="AB8" s="8" t="str">
        <f>TEXT(DATE(YEAR($E6),MONTH($E6)+COLUMNS($T8:AB8)-1,DAY($E6)),"YYYYMM")</f>
        <v>202309</v>
      </c>
      <c r="AC8" s="8" t="str">
        <f>TEXT(DATE(YEAR($E6),MONTH($E6)+COLUMNS($T8:AC8)-1,DAY($E6)),"YYYYMM")</f>
        <v>202310</v>
      </c>
      <c r="AD8" s="8" t="str">
        <f>TEXT(DATE(YEAR($E6),MONTH($E6)+COLUMNS($T8:AD8)-1,DAY($E6)),"YYYYMM")</f>
        <v>202311</v>
      </c>
      <c r="AE8" s="9" t="str">
        <f>TEXT(DATE(YEAR($E6),MONTH($E6)+COLUMNS($T8:AE8)-1,DAY($E6)),"YYYYMM")</f>
        <v>202312</v>
      </c>
      <c r="AG8" s="7" t="str">
        <f>TEXT(DATE(YEAR($E6),MONTH($E6)+COLUMNS($G8:G8)-1,DAY($E6)),"YYYYMM")</f>
        <v>202301</v>
      </c>
      <c r="AH8" s="8" t="str">
        <f>TEXT(DATE(YEAR($E6),MONTH($E6)+COLUMNS($G8:H8)-1,DAY($E6)),"YYYYMM")</f>
        <v>202302</v>
      </c>
      <c r="AI8" s="8" t="str">
        <f>TEXT(DATE(YEAR($E6),MONTH($E6)+COLUMNS($G8:I8)-1,DAY($E6)),"YYYYMM")</f>
        <v>202303</v>
      </c>
      <c r="AJ8" s="8" t="str">
        <f>TEXT(DATE(YEAR($E6),MONTH($E6)+COLUMNS($G8:J8)-1,DAY($E6)),"YYYYMM")</f>
        <v>202304</v>
      </c>
      <c r="AK8" s="8" t="str">
        <f>TEXT(DATE(YEAR($E6),MONTH($E6)+COLUMNS($G8:K8)-1,DAY($E6)),"YYYYMM")</f>
        <v>202305</v>
      </c>
      <c r="AL8" s="8" t="str">
        <f>TEXT(DATE(YEAR($E6),MONTH($E6)+COLUMNS($G8:L8)-1,DAY($E6)),"YYYYMM")</f>
        <v>202306</v>
      </c>
      <c r="AM8" s="8" t="str">
        <f>TEXT(DATE(YEAR($E6),MONTH($E6)+COLUMNS($G8:M8)-1,DAY($E6)),"YYYYMM")</f>
        <v>202307</v>
      </c>
      <c r="AN8" s="8" t="str">
        <f>TEXT(DATE(YEAR($E6),MONTH($E6)+COLUMNS($G8:N8)-1,DAY($E6)),"YYYYMM")</f>
        <v>202308</v>
      </c>
      <c r="AO8" s="8" t="str">
        <f>TEXT(DATE(YEAR($E6),MONTH($E6)+COLUMNS($G8:O8)-1,DAY($E6)),"YYYYMM")</f>
        <v>202309</v>
      </c>
      <c r="AP8" s="8" t="str">
        <f>TEXT(DATE(YEAR($E6),MONTH($E6)+COLUMNS($G8:P8)-1,DAY($E6)),"YYYYMM")</f>
        <v>202310</v>
      </c>
      <c r="AQ8" s="8" t="str">
        <f>TEXT(DATE(YEAR($E6),MONTH($E6)+COLUMNS($G8:Q8)-1,DAY($E6)),"YYYYMM")</f>
        <v>202311</v>
      </c>
      <c r="AR8" s="9" t="str">
        <f>TEXT(DATE(YEAR($E6),MONTH($E6)+COLUMNS($G8:R8)-1,DAY($E6)),"YYYYMM")</f>
        <v>202312</v>
      </c>
      <c r="AT8" s="103" t="str">
        <f>TEXT(DATE(YEAR($E6),MONTH($E6)+COLUMNS($G8:G8)-1,DAY($E6)),"YYYYMM")</f>
        <v>202301</v>
      </c>
      <c r="AU8" s="8" t="str">
        <f>TEXT(DATE(YEAR($E6),MONTH($E6)+COLUMNS($G8:H8)-1,DAY($E6)),"YYYYMM")</f>
        <v>202302</v>
      </c>
      <c r="AV8" s="8" t="str">
        <f>TEXT(DATE(YEAR($E6),MONTH($E6)+COLUMNS($G8:I8)-1,DAY($E6)),"YYYYMM")</f>
        <v>202303</v>
      </c>
      <c r="AW8" s="8" t="str">
        <f>TEXT(DATE(YEAR($E6),MONTH($E6)+COLUMNS($G8:J8)-1,DAY($E6)),"YYYYMM")</f>
        <v>202304</v>
      </c>
      <c r="AX8" s="8" t="str">
        <f>TEXT(DATE(YEAR($E6),MONTH($E6)+COLUMNS($G8:K8)-1,DAY($E6)),"YYYYMM")</f>
        <v>202305</v>
      </c>
      <c r="AY8" s="8" t="str">
        <f>TEXT(DATE(YEAR($E6),MONTH($E6)+COLUMNS($G8:L8)-1,DAY($E6)),"YYYYMM")</f>
        <v>202306</v>
      </c>
      <c r="AZ8" s="8" t="str">
        <f>TEXT(DATE(YEAR($E6),MONTH($E6)+COLUMNS($G8:M8)-1,DAY($E6)),"YYYYMM")</f>
        <v>202307</v>
      </c>
      <c r="BA8" s="8" t="str">
        <f>TEXT(DATE(YEAR($E6),MONTH($E6)+COLUMNS($G8:N8)-1,DAY($E6)),"YYYYMM")</f>
        <v>202308</v>
      </c>
      <c r="BB8" s="8" t="str">
        <f>TEXT(DATE(YEAR($E6),MONTH($E6)+COLUMNS($G8:O8)-1,DAY($E6)),"YYYYMM")</f>
        <v>202309</v>
      </c>
      <c r="BC8" s="8" t="str">
        <f>TEXT(DATE(YEAR($E6),MONTH($E6)+COLUMNS($G8:P8)-1,DAY($E6)),"YYYYMM")</f>
        <v>202310</v>
      </c>
      <c r="BD8" s="8" t="str">
        <f>TEXT(DATE(YEAR($E6),MONTH($E6)+COLUMNS($G8:Q8)-1,DAY($E6)),"YYYYMM")</f>
        <v>202311</v>
      </c>
      <c r="BE8" s="9" t="str">
        <f>TEXT(DATE(YEAR($E6),MONTH($E6)+COLUMNS($G8:R8)-1,DAY($E6)),"YYYYMM")</f>
        <v>202312</v>
      </c>
    </row>
    <row r="9" spans="1:57" x14ac:dyDescent="0.25">
      <c r="A9" s="42" t="s">
        <v>12</v>
      </c>
      <c r="B9" s="43" t="s">
        <v>5</v>
      </c>
      <c r="C9" s="44">
        <v>6.12</v>
      </c>
      <c r="D9" s="45"/>
      <c r="E9" s="91"/>
      <c r="F9" s="45"/>
      <c r="G9" s="141"/>
      <c r="H9" s="208"/>
      <c r="I9" s="208"/>
      <c r="J9" s="102">
        <v>406884</v>
      </c>
      <c r="K9" s="102">
        <v>407007</v>
      </c>
      <c r="L9" s="102">
        <v>405365</v>
      </c>
      <c r="M9" s="102"/>
      <c r="N9" s="102"/>
      <c r="O9" s="102"/>
      <c r="P9" s="102"/>
      <c r="Q9" s="102"/>
      <c r="R9" s="100"/>
      <c r="S9" s="105"/>
      <c r="T9" s="141"/>
      <c r="U9" s="208"/>
      <c r="V9" s="208"/>
      <c r="W9" s="208"/>
      <c r="X9" s="71">
        <v>815154</v>
      </c>
      <c r="Y9" s="71">
        <v>413011</v>
      </c>
      <c r="Z9" s="71"/>
      <c r="AA9" s="71"/>
      <c r="AB9" s="71"/>
      <c r="AC9" s="71"/>
      <c r="AD9" s="71"/>
      <c r="AE9" s="74"/>
      <c r="AG9" s="141"/>
      <c r="AH9" s="208"/>
      <c r="AI9" s="208"/>
      <c r="AJ9" s="102">
        <v>405764</v>
      </c>
      <c r="AK9" s="102">
        <v>406630</v>
      </c>
      <c r="AL9" s="102">
        <v>405620</v>
      </c>
      <c r="AM9" s="102"/>
      <c r="AN9" s="102"/>
      <c r="AO9" s="102"/>
      <c r="AP9" s="102"/>
      <c r="AQ9" s="102"/>
      <c r="AR9" s="100"/>
      <c r="AS9" s="49"/>
      <c r="AT9" s="141"/>
      <c r="AU9" s="208"/>
      <c r="AV9" s="208"/>
      <c r="AW9" s="208"/>
      <c r="AX9" s="71">
        <v>816157</v>
      </c>
      <c r="AY9" s="71">
        <v>414878</v>
      </c>
      <c r="AZ9" s="71"/>
      <c r="BA9" s="71"/>
      <c r="BB9" s="71"/>
      <c r="BC9" s="71"/>
      <c r="BD9" s="71"/>
      <c r="BE9" s="74"/>
    </row>
    <row r="10" spans="1:57" x14ac:dyDescent="0.25">
      <c r="A10" s="50" t="s">
        <v>11</v>
      </c>
      <c r="B10" s="51" t="s">
        <v>6</v>
      </c>
      <c r="C10" s="52">
        <v>0.51</v>
      </c>
      <c r="D10" s="45"/>
      <c r="E10" s="91"/>
      <c r="F10" s="45"/>
      <c r="G10" s="142"/>
      <c r="H10" s="209"/>
      <c r="I10" s="209"/>
      <c r="J10" s="97">
        <v>148183</v>
      </c>
      <c r="K10" s="97">
        <v>146705</v>
      </c>
      <c r="L10" s="97">
        <v>145017</v>
      </c>
      <c r="M10" s="97"/>
      <c r="N10" s="97"/>
      <c r="O10" s="97"/>
      <c r="P10" s="97"/>
      <c r="Q10" s="97"/>
      <c r="R10" s="75"/>
      <c r="S10" s="105"/>
      <c r="T10" s="142"/>
      <c r="U10" s="209"/>
      <c r="V10" s="209"/>
      <c r="W10" s="209"/>
      <c r="X10" s="72">
        <v>299474</v>
      </c>
      <c r="Y10" s="72">
        <v>153664</v>
      </c>
      <c r="Z10" s="72"/>
      <c r="AA10" s="72"/>
      <c r="AB10" s="72"/>
      <c r="AC10" s="72"/>
      <c r="AD10" s="72"/>
      <c r="AE10" s="75"/>
      <c r="AG10" s="142"/>
      <c r="AH10" s="209"/>
      <c r="AI10" s="209"/>
      <c r="AJ10" s="97">
        <v>153981</v>
      </c>
      <c r="AK10" s="97">
        <v>152255</v>
      </c>
      <c r="AL10" s="97">
        <v>150847</v>
      </c>
      <c r="AM10" s="97"/>
      <c r="AN10" s="97"/>
      <c r="AO10" s="97"/>
      <c r="AP10" s="97"/>
      <c r="AQ10" s="97"/>
      <c r="AR10" s="75"/>
      <c r="AS10" s="49"/>
      <c r="AT10" s="142"/>
      <c r="AU10" s="209"/>
      <c r="AV10" s="209"/>
      <c r="AW10" s="209"/>
      <c r="AX10" s="72">
        <v>310068</v>
      </c>
      <c r="AY10" s="72">
        <v>160262</v>
      </c>
      <c r="AZ10" s="72"/>
      <c r="BA10" s="72"/>
      <c r="BB10" s="72"/>
      <c r="BC10" s="72"/>
      <c r="BD10" s="72"/>
      <c r="BE10" s="75"/>
    </row>
    <row r="11" spans="1:57" x14ac:dyDescent="0.25">
      <c r="A11" s="50" t="s">
        <v>13</v>
      </c>
      <c r="B11" s="51" t="s">
        <v>7</v>
      </c>
      <c r="C11" s="52">
        <v>7.34</v>
      </c>
      <c r="D11" s="45"/>
      <c r="E11" s="91"/>
      <c r="F11" s="45"/>
      <c r="G11" s="142"/>
      <c r="H11" s="209"/>
      <c r="I11" s="209"/>
      <c r="J11" s="97">
        <v>820</v>
      </c>
      <c r="K11" s="97">
        <v>795</v>
      </c>
      <c r="L11" s="97">
        <v>777</v>
      </c>
      <c r="M11" s="97"/>
      <c r="N11" s="97"/>
      <c r="O11" s="97"/>
      <c r="P11" s="97"/>
      <c r="Q11" s="97"/>
      <c r="R11" s="75"/>
      <c r="S11" s="105"/>
      <c r="T11" s="142"/>
      <c r="U11" s="209"/>
      <c r="V11" s="209"/>
      <c r="W11" s="209"/>
      <c r="X11" s="72">
        <v>1675</v>
      </c>
      <c r="Y11" s="72">
        <v>827</v>
      </c>
      <c r="Z11" s="72"/>
      <c r="AA11" s="72"/>
      <c r="AB11" s="72"/>
      <c r="AC11" s="72"/>
      <c r="AD11" s="72"/>
      <c r="AE11" s="75"/>
      <c r="AG11" s="142"/>
      <c r="AH11" s="209"/>
      <c r="AI11" s="209"/>
      <c r="AJ11" s="97">
        <v>856</v>
      </c>
      <c r="AK11" s="97">
        <v>843</v>
      </c>
      <c r="AL11" s="97">
        <v>804</v>
      </c>
      <c r="AM11" s="97"/>
      <c r="AN11" s="97"/>
      <c r="AO11" s="97"/>
      <c r="AP11" s="97"/>
      <c r="AQ11" s="97"/>
      <c r="AR11" s="75"/>
      <c r="AS11" s="49"/>
      <c r="AT11" s="142"/>
      <c r="AU11" s="209"/>
      <c r="AV11" s="209"/>
      <c r="AW11" s="209"/>
      <c r="AX11" s="72">
        <v>1743</v>
      </c>
      <c r="AY11" s="72">
        <v>859</v>
      </c>
      <c r="AZ11" s="72"/>
      <c r="BA11" s="72"/>
      <c r="BB11" s="72"/>
      <c r="BC11" s="72"/>
      <c r="BD11" s="72"/>
      <c r="BE11" s="75"/>
    </row>
    <row r="12" spans="1:57" x14ac:dyDescent="0.25">
      <c r="A12" s="50" t="s">
        <v>14</v>
      </c>
      <c r="B12" s="51" t="s">
        <v>8</v>
      </c>
      <c r="C12" s="52">
        <v>4.71</v>
      </c>
      <c r="D12" s="45"/>
      <c r="E12" s="91"/>
      <c r="F12" s="45"/>
      <c r="G12" s="142"/>
      <c r="H12" s="209"/>
      <c r="I12" s="209"/>
      <c r="J12" s="97">
        <v>24427</v>
      </c>
      <c r="K12" s="97">
        <v>24268</v>
      </c>
      <c r="L12" s="97">
        <v>24123</v>
      </c>
      <c r="M12" s="97"/>
      <c r="N12" s="97"/>
      <c r="O12" s="97"/>
      <c r="P12" s="97"/>
      <c r="Q12" s="97"/>
      <c r="R12" s="75"/>
      <c r="S12" s="105"/>
      <c r="T12" s="142"/>
      <c r="U12" s="209"/>
      <c r="V12" s="209"/>
      <c r="W12" s="209"/>
      <c r="X12" s="72">
        <v>49379</v>
      </c>
      <c r="Y12" s="72">
        <v>24577</v>
      </c>
      <c r="Z12" s="72"/>
      <c r="AA12" s="72"/>
      <c r="AB12" s="72"/>
      <c r="AC12" s="72"/>
      <c r="AD12" s="72"/>
      <c r="AE12" s="75"/>
      <c r="AG12" s="142"/>
      <c r="AH12" s="209"/>
      <c r="AI12" s="209"/>
      <c r="AJ12" s="97">
        <v>23805</v>
      </c>
      <c r="AK12" s="97">
        <v>23741</v>
      </c>
      <c r="AL12" s="97">
        <v>23645</v>
      </c>
      <c r="AM12" s="97"/>
      <c r="AN12" s="97"/>
      <c r="AO12" s="97"/>
      <c r="AP12" s="97"/>
      <c r="AQ12" s="97"/>
      <c r="AR12" s="75"/>
      <c r="AS12" s="49"/>
      <c r="AT12" s="142"/>
      <c r="AU12" s="209"/>
      <c r="AV12" s="209"/>
      <c r="AW12" s="209"/>
      <c r="AX12" s="72">
        <v>48081</v>
      </c>
      <c r="AY12" s="72">
        <v>24134</v>
      </c>
      <c r="AZ12" s="72"/>
      <c r="BA12" s="72"/>
      <c r="BB12" s="72"/>
      <c r="BC12" s="72"/>
      <c r="BD12" s="72"/>
      <c r="BE12" s="75"/>
    </row>
    <row r="13" spans="1:57" x14ac:dyDescent="0.25">
      <c r="A13" s="50" t="s">
        <v>15</v>
      </c>
      <c r="B13" s="51" t="s">
        <v>9</v>
      </c>
      <c r="C13" s="52">
        <v>0.35</v>
      </c>
      <c r="D13" s="45"/>
      <c r="E13" s="91"/>
      <c r="F13" s="45"/>
      <c r="G13" s="142"/>
      <c r="H13" s="209"/>
      <c r="I13" s="209"/>
      <c r="J13" s="97">
        <v>340809</v>
      </c>
      <c r="K13" s="97">
        <v>342133</v>
      </c>
      <c r="L13" s="97">
        <v>342571</v>
      </c>
      <c r="M13" s="97"/>
      <c r="N13" s="97"/>
      <c r="O13" s="97"/>
      <c r="P13" s="97"/>
      <c r="Q13" s="97"/>
      <c r="R13" s="75"/>
      <c r="S13" s="105"/>
      <c r="T13" s="142"/>
      <c r="U13" s="209"/>
      <c r="V13" s="209"/>
      <c r="W13" s="209"/>
      <c r="X13" s="72">
        <v>676382</v>
      </c>
      <c r="Y13" s="72">
        <v>344055</v>
      </c>
      <c r="Z13" s="72"/>
      <c r="AA13" s="72"/>
      <c r="AB13" s="72"/>
      <c r="AC13" s="72"/>
      <c r="AD13" s="72"/>
      <c r="AE13" s="75"/>
      <c r="AG13" s="142"/>
      <c r="AH13" s="209"/>
      <c r="AI13" s="209"/>
      <c r="AJ13" s="97">
        <v>375029</v>
      </c>
      <c r="AK13" s="97">
        <v>377194</v>
      </c>
      <c r="AL13" s="97">
        <v>378354</v>
      </c>
      <c r="AM13" s="97"/>
      <c r="AN13" s="97"/>
      <c r="AO13" s="97"/>
      <c r="AP13" s="97"/>
      <c r="AQ13" s="97"/>
      <c r="AR13" s="75"/>
      <c r="AS13" s="49"/>
      <c r="AT13" s="142"/>
      <c r="AU13" s="209"/>
      <c r="AV13" s="209"/>
      <c r="AW13" s="209"/>
      <c r="AX13" s="72">
        <v>741211</v>
      </c>
      <c r="AY13" s="72">
        <v>380080</v>
      </c>
      <c r="AZ13" s="72"/>
      <c r="BA13" s="72"/>
      <c r="BB13" s="72"/>
      <c r="BC13" s="72"/>
      <c r="BD13" s="72"/>
      <c r="BE13" s="75"/>
    </row>
    <row r="14" spans="1:57" x14ac:dyDescent="0.25">
      <c r="A14" s="199" t="s">
        <v>140</v>
      </c>
      <c r="B14" s="43" t="s">
        <v>139</v>
      </c>
      <c r="C14" s="64">
        <v>6.53</v>
      </c>
      <c r="D14" s="45"/>
      <c r="E14" s="91"/>
      <c r="F14" s="45"/>
      <c r="G14" s="198"/>
      <c r="H14" s="210"/>
      <c r="I14" s="210"/>
      <c r="J14" s="96">
        <v>6008</v>
      </c>
      <c r="K14" s="96">
        <v>6019</v>
      </c>
      <c r="L14" s="96">
        <v>6036</v>
      </c>
      <c r="M14" s="96"/>
      <c r="N14" s="96"/>
      <c r="O14" s="96"/>
      <c r="P14" s="96"/>
      <c r="Q14" s="96"/>
      <c r="R14" s="74"/>
      <c r="S14" s="105"/>
      <c r="T14" s="198"/>
      <c r="U14" s="210"/>
      <c r="V14" s="210"/>
      <c r="W14" s="210"/>
      <c r="X14" s="71">
        <v>11937</v>
      </c>
      <c r="Y14" s="71">
        <v>5999</v>
      </c>
      <c r="Z14" s="71"/>
      <c r="AA14" s="71"/>
      <c r="AB14" s="71"/>
      <c r="AC14" s="71"/>
      <c r="AD14" s="71"/>
      <c r="AE14" s="74"/>
      <c r="AG14" s="198"/>
      <c r="AH14" s="210"/>
      <c r="AI14" s="210"/>
      <c r="AJ14" s="96">
        <v>5478</v>
      </c>
      <c r="AK14" s="96">
        <v>5483</v>
      </c>
      <c r="AL14" s="96">
        <v>5493</v>
      </c>
      <c r="AM14" s="96"/>
      <c r="AN14" s="96"/>
      <c r="AO14" s="96"/>
      <c r="AP14" s="96"/>
      <c r="AQ14" s="96"/>
      <c r="AR14" s="74"/>
      <c r="AS14" s="49"/>
      <c r="AT14" s="198"/>
      <c r="AU14" s="210"/>
      <c r="AV14" s="210"/>
      <c r="AW14" s="210"/>
      <c r="AX14" s="71">
        <v>10895</v>
      </c>
      <c r="AY14" s="71">
        <v>5475</v>
      </c>
      <c r="AZ14" s="71"/>
      <c r="BA14" s="71"/>
      <c r="BB14" s="71"/>
      <c r="BC14" s="71"/>
      <c r="BD14" s="71"/>
      <c r="BE14" s="74"/>
    </row>
    <row r="15" spans="1:57" ht="15.75" thickBot="1" x14ac:dyDescent="0.3">
      <c r="A15" s="56" t="s">
        <v>142</v>
      </c>
      <c r="B15" s="57" t="s">
        <v>141</v>
      </c>
      <c r="C15" s="58">
        <v>4.95</v>
      </c>
      <c r="D15" s="45"/>
      <c r="E15" s="91"/>
      <c r="F15" s="45"/>
      <c r="G15" s="143"/>
      <c r="H15" s="211"/>
      <c r="I15" s="211"/>
      <c r="J15" s="98">
        <v>0</v>
      </c>
      <c r="K15" s="98">
        <v>1667</v>
      </c>
      <c r="L15" s="98">
        <v>1753</v>
      </c>
      <c r="M15" s="98"/>
      <c r="N15" s="98"/>
      <c r="O15" s="98"/>
      <c r="P15" s="98"/>
      <c r="Q15" s="98"/>
      <c r="R15" s="76"/>
      <c r="S15" s="105"/>
      <c r="T15" s="143"/>
      <c r="U15" s="211"/>
      <c r="V15" s="211"/>
      <c r="W15" s="211"/>
      <c r="X15" s="73">
        <v>0</v>
      </c>
      <c r="Y15" s="73">
        <v>0</v>
      </c>
      <c r="Z15" s="73"/>
      <c r="AA15" s="73"/>
      <c r="AB15" s="73"/>
      <c r="AC15" s="73"/>
      <c r="AD15" s="73"/>
      <c r="AE15" s="76"/>
      <c r="AG15" s="143"/>
      <c r="AH15" s="211"/>
      <c r="AI15" s="211"/>
      <c r="AJ15" s="98">
        <v>0</v>
      </c>
      <c r="AK15" s="98">
        <v>2007</v>
      </c>
      <c r="AL15" s="98">
        <v>2068</v>
      </c>
      <c r="AM15" s="98"/>
      <c r="AN15" s="98"/>
      <c r="AO15" s="98"/>
      <c r="AP15" s="98"/>
      <c r="AQ15" s="98"/>
      <c r="AR15" s="76"/>
      <c r="AS15" s="49"/>
      <c r="AT15" s="143"/>
      <c r="AU15" s="211"/>
      <c r="AV15" s="211"/>
      <c r="AW15" s="211"/>
      <c r="AX15" s="73">
        <v>0</v>
      </c>
      <c r="AY15" s="73">
        <v>0</v>
      </c>
      <c r="AZ15" s="73"/>
      <c r="BA15" s="73"/>
      <c r="BB15" s="73"/>
      <c r="BC15" s="73"/>
      <c r="BD15" s="73"/>
      <c r="BE15" s="76"/>
    </row>
  </sheetData>
  <sheetProtection algorithmName="SHA-512" hashValue="UqLKVRqbiTGO9R/u/AJsUnVxI0esYNZXVX/YbvE0ou0lFCntZUli48Cofz+QT/diA512wzZPSkYwgO1txm3sng==" saltValue="s3OPHBJEtyXr9a3N0Rsu5g==" spinCount="100000" sheet="1" objects="1" scenarios="1"/>
  <mergeCells count="7">
    <mergeCell ref="G6:AE6"/>
    <mergeCell ref="AG6:BE6"/>
    <mergeCell ref="A7:C7"/>
    <mergeCell ref="G7:R7"/>
    <mergeCell ref="T7:AE7"/>
    <mergeCell ref="AG7:AR7"/>
    <mergeCell ref="AT7:BE7"/>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M25"/>
  <sheetViews>
    <sheetView workbookViewId="0">
      <selection activeCell="E6" sqref="E6"/>
    </sheetView>
  </sheetViews>
  <sheetFormatPr defaultColWidth="9.140625" defaultRowHeight="15" x14ac:dyDescent="0.25"/>
  <cols>
    <col min="1" max="1" width="24" style="5" customWidth="1"/>
    <col min="2" max="2" width="10.140625" style="5" customWidth="1"/>
    <col min="3" max="3" width="22.42578125" style="5" customWidth="1"/>
    <col min="4" max="4" width="2.85546875" style="5" customWidth="1"/>
    <col min="5" max="5" width="9.140625" style="5" customWidth="1"/>
    <col min="6" max="6" width="3.85546875" style="5" customWidth="1"/>
    <col min="7" max="12" width="9.140625" style="5"/>
    <col min="13" max="13" width="5.28515625" style="5" customWidth="1"/>
    <col min="14" max="20" width="9.140625" style="5"/>
    <col min="21" max="21" width="15.28515625" style="5" bestFit="1" customWidth="1"/>
    <col min="22" max="22" width="15" style="5" bestFit="1" customWidth="1"/>
    <col min="23" max="23" width="11.85546875" style="5" customWidth="1"/>
    <col min="24" max="25" width="10.7109375" style="5" customWidth="1"/>
    <col min="26" max="26" width="10.85546875" style="20" bestFit="1" customWidth="1"/>
    <col min="27" max="27" width="10.28515625" style="20" bestFit="1" customWidth="1"/>
    <col min="28" max="29" width="10.85546875" style="20" bestFit="1" customWidth="1"/>
    <col min="30" max="30" width="9.140625" style="20"/>
    <col min="31" max="31" width="10.85546875" style="20" bestFit="1" customWidth="1"/>
    <col min="32" max="32" width="11.28515625" style="20" bestFit="1" customWidth="1"/>
    <col min="33" max="33" width="9.140625" style="20"/>
    <col min="34" max="34" width="10.85546875" style="20" bestFit="1" customWidth="1"/>
    <col min="35" max="37" width="9.140625" style="20"/>
    <col min="38" max="38" width="10.85546875" style="20" bestFit="1" customWidth="1"/>
    <col min="39" max="48" width="9.140625" style="20"/>
    <col min="49" max="49" width="10.85546875" style="20" bestFit="1" customWidth="1"/>
    <col min="50" max="61" width="10.85546875" style="20" customWidth="1"/>
    <col min="62" max="62" width="9.140625" style="5"/>
    <col min="63" max="65" width="9.140625" style="20"/>
    <col min="66" max="66" width="10.5703125" style="20" bestFit="1" customWidth="1"/>
    <col min="67" max="67" width="10.28515625" style="20" bestFit="1" customWidth="1"/>
    <col min="68" max="68" width="10.28515625" style="20" customWidth="1"/>
    <col min="69" max="69" width="5.28515625" style="20" customWidth="1"/>
    <col min="70" max="72" width="9.140625" style="20"/>
    <col min="73" max="73" width="10.5703125" style="20" bestFit="1" customWidth="1"/>
    <col min="74" max="74" width="10.28515625" style="20" bestFit="1" customWidth="1"/>
    <col min="75" max="81" width="9.140625" style="20"/>
    <col min="82" max="83" width="10.28515625" style="20" bestFit="1" customWidth="1"/>
    <col min="84" max="86" width="9.140625" style="20"/>
    <col min="87" max="87" width="10.5703125" style="20" bestFit="1" customWidth="1"/>
    <col min="88" max="117" width="9.140625" style="20"/>
    <col min="118" max="16384" width="9.140625" style="5"/>
  </cols>
  <sheetData>
    <row r="1" spans="1:117" s="20" customFormat="1" x14ac:dyDescent="0.25">
      <c r="A1" s="22" t="s">
        <v>16</v>
      </c>
    </row>
    <row r="2" spans="1:117" s="20" customFormat="1" x14ac:dyDescent="0.25">
      <c r="G2" s="29" t="s">
        <v>1</v>
      </c>
      <c r="H2" s="29" t="s">
        <v>1</v>
      </c>
      <c r="I2" s="29" t="s">
        <v>1</v>
      </c>
      <c r="J2" s="29" t="s">
        <v>1</v>
      </c>
      <c r="K2" s="29" t="s">
        <v>1</v>
      </c>
      <c r="L2" s="29" t="s">
        <v>1</v>
      </c>
      <c r="M2" s="29"/>
      <c r="N2" s="29" t="s">
        <v>1</v>
      </c>
      <c r="O2" s="29" t="s">
        <v>1</v>
      </c>
      <c r="P2" s="29" t="s">
        <v>1</v>
      </c>
      <c r="Q2" s="29" t="s">
        <v>1</v>
      </c>
      <c r="R2" s="29" t="s">
        <v>1</v>
      </c>
      <c r="S2" s="29" t="s">
        <v>1</v>
      </c>
      <c r="T2" s="29" t="s">
        <v>1</v>
      </c>
      <c r="U2" s="29" t="s">
        <v>1</v>
      </c>
      <c r="V2" s="29" t="s">
        <v>1</v>
      </c>
      <c r="W2" s="29" t="s">
        <v>1</v>
      </c>
      <c r="X2" s="29" t="s">
        <v>1</v>
      </c>
      <c r="Y2" s="29" t="s">
        <v>1</v>
      </c>
      <c r="Z2" s="29" t="s">
        <v>1</v>
      </c>
      <c r="AA2" s="29" t="s">
        <v>1</v>
      </c>
      <c r="AB2" s="29" t="s">
        <v>1</v>
      </c>
      <c r="AC2" s="29" t="s">
        <v>1</v>
      </c>
      <c r="AD2" s="29" t="s">
        <v>1</v>
      </c>
      <c r="AE2" s="29" t="s">
        <v>1</v>
      </c>
      <c r="AF2" s="29" t="s">
        <v>1</v>
      </c>
      <c r="AG2" s="29" t="s">
        <v>1</v>
      </c>
      <c r="AH2" s="29" t="s">
        <v>1</v>
      </c>
      <c r="AI2" s="29" t="s">
        <v>1</v>
      </c>
      <c r="AJ2" s="29" t="s">
        <v>1</v>
      </c>
      <c r="AK2" s="29" t="s">
        <v>1</v>
      </c>
      <c r="AL2" s="29" t="s">
        <v>1</v>
      </c>
      <c r="AM2" s="29" t="s">
        <v>1</v>
      </c>
      <c r="AN2" s="29" t="s">
        <v>1</v>
      </c>
      <c r="AO2" s="29" t="s">
        <v>1</v>
      </c>
      <c r="AP2" s="29" t="s">
        <v>1</v>
      </c>
      <c r="AQ2" s="29" t="s">
        <v>1</v>
      </c>
      <c r="AR2" s="29" t="s">
        <v>1</v>
      </c>
      <c r="AS2" s="29" t="s">
        <v>1</v>
      </c>
      <c r="AT2" s="29" t="s">
        <v>1</v>
      </c>
      <c r="AU2" s="29" t="s">
        <v>1</v>
      </c>
      <c r="AV2" s="29" t="s">
        <v>1</v>
      </c>
      <c r="AW2" s="29" t="s">
        <v>1</v>
      </c>
      <c r="AX2" s="29" t="s">
        <v>1</v>
      </c>
      <c r="AY2" s="29" t="s">
        <v>1</v>
      </c>
      <c r="AZ2" s="29" t="s">
        <v>1</v>
      </c>
      <c r="BA2" s="29" t="s">
        <v>1</v>
      </c>
      <c r="BB2" s="29" t="s">
        <v>1</v>
      </c>
      <c r="BC2" s="29" t="s">
        <v>1</v>
      </c>
      <c r="BD2" s="29" t="s">
        <v>1</v>
      </c>
      <c r="BE2" s="29" t="s">
        <v>1</v>
      </c>
      <c r="BF2" s="29" t="s">
        <v>1</v>
      </c>
      <c r="BG2" s="29" t="s">
        <v>1</v>
      </c>
      <c r="BH2" s="29" t="s">
        <v>1</v>
      </c>
      <c r="BI2" s="29" t="s">
        <v>1</v>
      </c>
      <c r="BK2" s="29" t="s">
        <v>26</v>
      </c>
      <c r="BL2" s="29" t="s">
        <v>26</v>
      </c>
      <c r="BM2" s="29" t="s">
        <v>26</v>
      </c>
      <c r="BN2" s="29" t="s">
        <v>26</v>
      </c>
      <c r="BO2" s="29" t="s">
        <v>26</v>
      </c>
      <c r="BP2" s="29" t="s">
        <v>26</v>
      </c>
      <c r="BQ2" s="29"/>
      <c r="BR2" s="29" t="s">
        <v>26</v>
      </c>
      <c r="BS2" s="29" t="s">
        <v>26</v>
      </c>
      <c r="BT2" s="29" t="s">
        <v>26</v>
      </c>
      <c r="BU2" s="29" t="s">
        <v>26</v>
      </c>
      <c r="BV2" s="29" t="s">
        <v>26</v>
      </c>
      <c r="BW2" s="29" t="s">
        <v>26</v>
      </c>
      <c r="BX2" s="29" t="s">
        <v>26</v>
      </c>
      <c r="BY2" s="29" t="s">
        <v>26</v>
      </c>
      <c r="BZ2" s="29" t="s">
        <v>26</v>
      </c>
      <c r="CA2" s="29" t="s">
        <v>26</v>
      </c>
      <c r="CB2" s="29" t="s">
        <v>26</v>
      </c>
      <c r="CC2" s="29" t="s">
        <v>26</v>
      </c>
      <c r="CD2" s="29" t="s">
        <v>26</v>
      </c>
      <c r="CE2" s="29" t="s">
        <v>26</v>
      </c>
      <c r="CF2" s="29" t="s">
        <v>26</v>
      </c>
      <c r="CG2" s="29" t="s">
        <v>26</v>
      </c>
      <c r="CH2" s="29" t="s">
        <v>26</v>
      </c>
      <c r="CI2" s="29" t="s">
        <v>26</v>
      </c>
      <c r="CJ2" s="29" t="s">
        <v>26</v>
      </c>
      <c r="CK2" s="29" t="s">
        <v>26</v>
      </c>
      <c r="CL2" s="29" t="s">
        <v>26</v>
      </c>
      <c r="CM2" s="29" t="s">
        <v>26</v>
      </c>
      <c r="CN2" s="29" t="s">
        <v>26</v>
      </c>
      <c r="CO2" s="29" t="s">
        <v>26</v>
      </c>
      <c r="CP2" s="29" t="s">
        <v>26</v>
      </c>
      <c r="CQ2" s="29" t="s">
        <v>26</v>
      </c>
      <c r="CR2" s="29" t="s">
        <v>26</v>
      </c>
      <c r="CS2" s="29" t="s">
        <v>26</v>
      </c>
      <c r="CT2" s="29" t="s">
        <v>26</v>
      </c>
      <c r="CU2" s="29" t="s">
        <v>26</v>
      </c>
      <c r="CV2" s="29" t="s">
        <v>26</v>
      </c>
      <c r="CW2" s="29" t="s">
        <v>26</v>
      </c>
      <c r="CX2" s="29" t="s">
        <v>26</v>
      </c>
      <c r="CY2" s="29" t="s">
        <v>26</v>
      </c>
      <c r="CZ2" s="29" t="s">
        <v>26</v>
      </c>
      <c r="DA2" s="29" t="s">
        <v>26</v>
      </c>
      <c r="DB2" s="29" t="s">
        <v>26</v>
      </c>
      <c r="DC2" s="29" t="s">
        <v>26</v>
      </c>
      <c r="DD2" s="29" t="s">
        <v>26</v>
      </c>
      <c r="DE2" s="29" t="s">
        <v>26</v>
      </c>
      <c r="DF2" s="29" t="s">
        <v>26</v>
      </c>
      <c r="DG2" s="29" t="s">
        <v>26</v>
      </c>
      <c r="DH2" s="29" t="s">
        <v>26</v>
      </c>
      <c r="DI2" s="29" t="s">
        <v>26</v>
      </c>
      <c r="DJ2" s="29" t="s">
        <v>26</v>
      </c>
      <c r="DK2" s="29" t="s">
        <v>26</v>
      </c>
      <c r="DL2" s="29" t="s">
        <v>26</v>
      </c>
      <c r="DM2" s="29" t="s">
        <v>26</v>
      </c>
    </row>
    <row r="3" spans="1:117" s="85" customFormat="1" x14ac:dyDescent="0.25">
      <c r="A3" s="5"/>
      <c r="B3" s="5"/>
      <c r="C3" s="5"/>
      <c r="D3" s="5"/>
      <c r="E3" s="5"/>
      <c r="F3" s="28" t="s">
        <v>32</v>
      </c>
      <c r="G3" s="84">
        <f>SUM(G9:G11)</f>
        <v>0</v>
      </c>
      <c r="H3" s="84">
        <f t="shared" ref="H3:Y3" si="0">SUM(H9:H11)</f>
        <v>0</v>
      </c>
      <c r="I3" s="84">
        <f t="shared" si="0"/>
        <v>0</v>
      </c>
      <c r="J3" s="84">
        <f t="shared" si="0"/>
        <v>0</v>
      </c>
      <c r="K3" s="84">
        <f t="shared" si="0"/>
        <v>0</v>
      </c>
      <c r="L3" s="84">
        <f t="shared" si="0"/>
        <v>0</v>
      </c>
      <c r="M3" s="84"/>
      <c r="N3" s="84">
        <f t="shared" si="0"/>
        <v>0</v>
      </c>
      <c r="O3" s="84">
        <f t="shared" si="0"/>
        <v>0</v>
      </c>
      <c r="P3" s="84">
        <f t="shared" si="0"/>
        <v>0</v>
      </c>
      <c r="Q3" s="84">
        <f t="shared" si="0"/>
        <v>0</v>
      </c>
      <c r="R3" s="84">
        <f t="shared" si="0"/>
        <v>0</v>
      </c>
      <c r="S3" s="84">
        <f t="shared" si="0"/>
        <v>0</v>
      </c>
      <c r="T3" s="84">
        <f t="shared" si="0"/>
        <v>0</v>
      </c>
      <c r="U3" s="84">
        <f>SUM(U9:U11)</f>
        <v>10448536.939999999</v>
      </c>
      <c r="V3" s="84">
        <f>SUM(V9:V11)</f>
        <v>20423774.059999999</v>
      </c>
      <c r="W3" s="84">
        <f t="shared" si="0"/>
        <v>9519.5600000000013</v>
      </c>
      <c r="X3" s="84">
        <f t="shared" si="0"/>
        <v>2347.17</v>
      </c>
      <c r="Y3" s="84">
        <f t="shared" si="0"/>
        <v>3345.47</v>
      </c>
      <c r="Z3" s="84">
        <f t="shared" ref="Z3:AK3" si="1">SUM(Z9:Z11)</f>
        <v>358.15000000000032</v>
      </c>
      <c r="AA3" s="84">
        <f t="shared" si="1"/>
        <v>988.65000000000009</v>
      </c>
      <c r="AB3" s="84">
        <f t="shared" si="1"/>
        <v>-1305.72</v>
      </c>
      <c r="AC3" s="84">
        <f t="shared" si="1"/>
        <v>-1921.0099999999998</v>
      </c>
      <c r="AD3" s="84">
        <f t="shared" si="1"/>
        <v>-313.43</v>
      </c>
      <c r="AE3" s="84">
        <f t="shared" si="1"/>
        <v>-6719.3099999999995</v>
      </c>
      <c r="AF3" s="84">
        <f t="shared" si="1"/>
        <v>-1367.08</v>
      </c>
      <c r="AG3" s="84">
        <f t="shared" si="1"/>
        <v>-176.54</v>
      </c>
      <c r="AH3" s="84">
        <f t="shared" si="1"/>
        <v>-1677.39</v>
      </c>
      <c r="AI3" s="84">
        <f t="shared" si="1"/>
        <v>-260.64999999999998</v>
      </c>
      <c r="AJ3" s="84">
        <f t="shared" si="1"/>
        <v>-245.82999999999998</v>
      </c>
      <c r="AK3" s="84">
        <f t="shared" si="1"/>
        <v>-91.52000000000001</v>
      </c>
      <c r="AL3" s="84">
        <f t="shared" ref="AL3:AW3" si="2">SUM(AL9:AL11)</f>
        <v>-3193.3199999999997</v>
      </c>
      <c r="AM3" s="84">
        <f t="shared" si="2"/>
        <v>-147.55000000000001</v>
      </c>
      <c r="AN3" s="84">
        <f t="shared" si="2"/>
        <v>-90.09</v>
      </c>
      <c r="AO3" s="84">
        <f t="shared" si="2"/>
        <v>-91.91</v>
      </c>
      <c r="AP3" s="84">
        <f t="shared" si="2"/>
        <v>-154.44</v>
      </c>
      <c r="AQ3" s="84">
        <f t="shared" si="2"/>
        <v>-155.60999999999999</v>
      </c>
      <c r="AR3" s="84">
        <f t="shared" si="2"/>
        <v>-71.239999999999995</v>
      </c>
      <c r="AS3" s="84">
        <f t="shared" si="2"/>
        <v>-166.53</v>
      </c>
      <c r="AT3" s="84">
        <f t="shared" si="2"/>
        <v>-102.31</v>
      </c>
      <c r="AU3" s="84">
        <f t="shared" si="2"/>
        <v>-85.539999999999992</v>
      </c>
      <c r="AV3" s="84">
        <f t="shared" si="2"/>
        <v>-53.82</v>
      </c>
      <c r="AW3" s="84">
        <f t="shared" si="2"/>
        <v>-7548.84</v>
      </c>
      <c r="AX3" s="84">
        <f t="shared" ref="AX3:BI3" si="3">SUM(AX9:AX11)</f>
        <v>-73.709999999999994</v>
      </c>
      <c r="AY3" s="84">
        <f t="shared" si="3"/>
        <v>-1636.42</v>
      </c>
      <c r="AZ3" s="84">
        <f t="shared" si="3"/>
        <v>-279.63</v>
      </c>
      <c r="BA3" s="84">
        <f t="shared" si="3"/>
        <v>-422.37</v>
      </c>
      <c r="BB3" s="84">
        <f t="shared" si="3"/>
        <v>-433.16</v>
      </c>
      <c r="BC3" s="84">
        <f t="shared" si="3"/>
        <v>-362.44</v>
      </c>
      <c r="BD3" s="84">
        <f t="shared" si="3"/>
        <v>0</v>
      </c>
      <c r="BE3" s="84">
        <f t="shared" si="3"/>
        <v>0</v>
      </c>
      <c r="BF3" s="84">
        <f t="shared" si="3"/>
        <v>0</v>
      </c>
      <c r="BG3" s="84">
        <f t="shared" si="3"/>
        <v>0</v>
      </c>
      <c r="BH3" s="84">
        <f t="shared" si="3"/>
        <v>0</v>
      </c>
      <c r="BI3" s="84">
        <f t="shared" si="3"/>
        <v>0</v>
      </c>
      <c r="BK3" s="84">
        <f>SUM(BK9:BK11)</f>
        <v>0</v>
      </c>
      <c r="BL3" s="84">
        <f t="shared" ref="BL3:BP3" si="4">SUM(BL9:BL11)</f>
        <v>0</v>
      </c>
      <c r="BM3" s="84">
        <f t="shared" si="4"/>
        <v>0</v>
      </c>
      <c r="BN3" s="84">
        <f t="shared" si="4"/>
        <v>0</v>
      </c>
      <c r="BO3" s="84">
        <f t="shared" si="4"/>
        <v>0</v>
      </c>
      <c r="BP3" s="84">
        <f t="shared" si="4"/>
        <v>0</v>
      </c>
      <c r="BQ3" s="84"/>
      <c r="BR3" s="84">
        <f>SUM(BR9:BR11)</f>
        <v>0</v>
      </c>
      <c r="BS3" s="84">
        <f t="shared" ref="BS3:BT3" si="5">SUM(BS9:BS11)</f>
        <v>0</v>
      </c>
      <c r="BT3" s="84">
        <f t="shared" si="5"/>
        <v>0</v>
      </c>
      <c r="BU3" s="84">
        <f>SUM(BU9:BU11)</f>
        <v>0</v>
      </c>
      <c r="BV3" s="84">
        <f t="shared" ref="BV3:BX3" si="6">SUM(BV9:BV11)</f>
        <v>0</v>
      </c>
      <c r="BW3" s="84">
        <f t="shared" si="6"/>
        <v>0</v>
      </c>
      <c r="BX3" s="84">
        <f t="shared" si="6"/>
        <v>0</v>
      </c>
      <c r="BY3" s="84">
        <f>SUM(BY9:BY11)</f>
        <v>0</v>
      </c>
      <c r="BZ3" s="84">
        <f>SUM(BZ9:BZ11)</f>
        <v>0</v>
      </c>
      <c r="CA3" s="84">
        <f t="shared" ref="CA3:CC3" si="7">SUM(CA9:CA11)</f>
        <v>0</v>
      </c>
      <c r="CB3" s="84">
        <f t="shared" si="7"/>
        <v>0</v>
      </c>
      <c r="CC3" s="84">
        <f t="shared" si="7"/>
        <v>0</v>
      </c>
      <c r="CD3" s="84">
        <f t="shared" ref="CD3:CN3" si="8">SUM(CD9:CD11)</f>
        <v>2732.73</v>
      </c>
      <c r="CE3" s="84">
        <f t="shared" si="8"/>
        <v>1252.8100000000002</v>
      </c>
      <c r="CF3" s="84">
        <f t="shared" si="8"/>
        <v>-16.769999999999868</v>
      </c>
      <c r="CG3" s="84">
        <f t="shared" si="8"/>
        <v>511.81</v>
      </c>
      <c r="CH3" s="84">
        <f t="shared" si="8"/>
        <v>100.88</v>
      </c>
      <c r="CI3" s="84">
        <f t="shared" si="8"/>
        <v>75.789999999999992</v>
      </c>
      <c r="CJ3" s="84">
        <f t="shared" si="8"/>
        <v>60.320000000000007</v>
      </c>
      <c r="CK3" s="84">
        <f t="shared" si="8"/>
        <v>-13.26</v>
      </c>
      <c r="CL3" s="84">
        <f t="shared" si="8"/>
        <v>0</v>
      </c>
      <c r="CM3" s="84">
        <f t="shared" si="8"/>
        <v>-5.46</v>
      </c>
      <c r="CN3" s="84">
        <f t="shared" si="8"/>
        <v>-5.46</v>
      </c>
      <c r="CO3" s="84">
        <f>SUM(CO9:CO11)</f>
        <v>0</v>
      </c>
      <c r="CP3" s="84">
        <f t="shared" ref="CP3:DA3" si="9">SUM(CP9:CP11)</f>
        <v>0</v>
      </c>
      <c r="CQ3" s="84">
        <f t="shared" si="9"/>
        <v>-26.52</v>
      </c>
      <c r="CR3" s="84">
        <f t="shared" si="9"/>
        <v>0</v>
      </c>
      <c r="CS3" s="84">
        <f t="shared" si="9"/>
        <v>0</v>
      </c>
      <c r="CT3" s="84">
        <f t="shared" si="9"/>
        <v>0</v>
      </c>
      <c r="CU3" s="84">
        <f t="shared" si="9"/>
        <v>0</v>
      </c>
      <c r="CV3" s="84">
        <f t="shared" si="9"/>
        <v>0</v>
      </c>
      <c r="CW3" s="84">
        <f t="shared" si="9"/>
        <v>0</v>
      </c>
      <c r="CX3" s="84">
        <f t="shared" si="9"/>
        <v>0</v>
      </c>
      <c r="CY3" s="84">
        <f t="shared" si="9"/>
        <v>0</v>
      </c>
      <c r="CZ3" s="84">
        <f t="shared" si="9"/>
        <v>0</v>
      </c>
      <c r="DA3" s="84">
        <f t="shared" si="9"/>
        <v>0</v>
      </c>
      <c r="DB3" s="84">
        <f t="shared" ref="DB3:DM3" si="10">SUM(DB9:DB11)</f>
        <v>0</v>
      </c>
      <c r="DC3" s="84">
        <f t="shared" si="10"/>
        <v>0</v>
      </c>
      <c r="DD3" s="84">
        <f t="shared" si="10"/>
        <v>0</v>
      </c>
      <c r="DE3" s="84">
        <f t="shared" si="10"/>
        <v>0</v>
      </c>
      <c r="DF3" s="84">
        <f t="shared" si="10"/>
        <v>0</v>
      </c>
      <c r="DG3" s="84">
        <f t="shared" si="10"/>
        <v>0</v>
      </c>
      <c r="DH3" s="84">
        <f t="shared" si="10"/>
        <v>0</v>
      </c>
      <c r="DI3" s="84">
        <f t="shared" si="10"/>
        <v>0</v>
      </c>
      <c r="DJ3" s="84">
        <f t="shared" si="10"/>
        <v>0</v>
      </c>
      <c r="DK3" s="84">
        <f t="shared" si="10"/>
        <v>0</v>
      </c>
      <c r="DL3" s="84">
        <f t="shared" si="10"/>
        <v>0</v>
      </c>
      <c r="DM3" s="84">
        <f t="shared" si="10"/>
        <v>0</v>
      </c>
    </row>
    <row r="4" spans="1:117" s="85" customFormat="1" x14ac:dyDescent="0.25">
      <c r="A4" s="20"/>
      <c r="B4" s="20"/>
      <c r="C4" s="20"/>
      <c r="D4" s="20"/>
      <c r="E4" s="20"/>
      <c r="F4" s="28" t="s">
        <v>33</v>
      </c>
      <c r="G4" s="84">
        <f>SUM(G12:G13)</f>
        <v>0</v>
      </c>
      <c r="H4" s="84">
        <f t="shared" ref="H4:Y4" si="11">SUM(H12:H13)</f>
        <v>0</v>
      </c>
      <c r="I4" s="84">
        <f t="shared" si="11"/>
        <v>0</v>
      </c>
      <c r="J4" s="84">
        <f t="shared" si="11"/>
        <v>0</v>
      </c>
      <c r="K4" s="84">
        <f t="shared" si="11"/>
        <v>0</v>
      </c>
      <c r="L4" s="84">
        <f t="shared" si="11"/>
        <v>0</v>
      </c>
      <c r="M4" s="84"/>
      <c r="N4" s="84">
        <f t="shared" si="11"/>
        <v>0</v>
      </c>
      <c r="O4" s="84">
        <f t="shared" si="11"/>
        <v>0</v>
      </c>
      <c r="P4" s="84">
        <f t="shared" si="11"/>
        <v>0</v>
      </c>
      <c r="Q4" s="84">
        <f t="shared" si="11"/>
        <v>0</v>
      </c>
      <c r="R4" s="84">
        <f t="shared" si="11"/>
        <v>0</v>
      </c>
      <c r="S4" s="84">
        <f t="shared" si="11"/>
        <v>0</v>
      </c>
      <c r="T4" s="84">
        <f t="shared" si="11"/>
        <v>0</v>
      </c>
      <c r="U4" s="84">
        <f>SUM(U12:U13)</f>
        <v>1118901.83</v>
      </c>
      <c r="V4" s="84">
        <f>SUM(V12:V13)</f>
        <v>2171324.1399999997</v>
      </c>
      <c r="W4" s="84">
        <f t="shared" si="11"/>
        <v>2370.4999999999995</v>
      </c>
      <c r="X4" s="84">
        <f t="shared" si="11"/>
        <v>1292.6500000000001</v>
      </c>
      <c r="Y4" s="84">
        <f t="shared" si="11"/>
        <v>438.91999999999996</v>
      </c>
      <c r="Z4" s="84">
        <f t="shared" ref="Z4:AK4" si="12">SUM(Z12:Z13)</f>
        <v>-114.98</v>
      </c>
      <c r="AA4" s="84">
        <f t="shared" si="12"/>
        <v>306.07000000000005</v>
      </c>
      <c r="AB4" s="84">
        <f t="shared" si="12"/>
        <v>-517.30999999999995</v>
      </c>
      <c r="AC4" s="84">
        <f t="shared" si="12"/>
        <v>-270.98</v>
      </c>
      <c r="AD4" s="84">
        <f t="shared" si="12"/>
        <v>-293.64</v>
      </c>
      <c r="AE4" s="84">
        <f t="shared" si="12"/>
        <v>-656.51</v>
      </c>
      <c r="AF4" s="84">
        <f t="shared" si="12"/>
        <v>-224.26</v>
      </c>
      <c r="AG4" s="84">
        <f t="shared" si="12"/>
        <v>-144.24</v>
      </c>
      <c r="AH4" s="84">
        <f t="shared" si="12"/>
        <v>-93.35</v>
      </c>
      <c r="AI4" s="84">
        <f t="shared" si="12"/>
        <v>-119.04</v>
      </c>
      <c r="AJ4" s="84">
        <f t="shared" si="12"/>
        <v>-178.95</v>
      </c>
      <c r="AK4" s="84">
        <f t="shared" si="12"/>
        <v>-110.52000000000001</v>
      </c>
      <c r="AL4" s="84">
        <f t="shared" ref="AL4:AW4" si="13">SUM(AL12:AL13)</f>
        <v>-113.3</v>
      </c>
      <c r="AM4" s="84">
        <f t="shared" si="13"/>
        <v>-171.57999999999998</v>
      </c>
      <c r="AN4" s="84">
        <f t="shared" si="13"/>
        <v>-95.6</v>
      </c>
      <c r="AO4" s="84">
        <f t="shared" si="13"/>
        <v>-75.63000000000001</v>
      </c>
      <c r="AP4" s="84">
        <f t="shared" si="13"/>
        <v>-83.86</v>
      </c>
      <c r="AQ4" s="84">
        <f t="shared" si="13"/>
        <v>-94.63</v>
      </c>
      <c r="AR4" s="84">
        <f t="shared" si="13"/>
        <v>-157.92000000000002</v>
      </c>
      <c r="AS4" s="84">
        <f t="shared" si="13"/>
        <v>-72.34</v>
      </c>
      <c r="AT4" s="84">
        <f t="shared" si="13"/>
        <v>-57.07</v>
      </c>
      <c r="AU4" s="84">
        <f t="shared" si="13"/>
        <v>-61.46</v>
      </c>
      <c r="AV4" s="84">
        <f t="shared" si="13"/>
        <v>-114.6</v>
      </c>
      <c r="AW4" s="84">
        <f t="shared" si="13"/>
        <v>-153.97</v>
      </c>
      <c r="AX4" s="84">
        <f t="shared" ref="AX4:BI4" si="14">SUM(AX12:AX13)</f>
        <v>-44.160000000000004</v>
      </c>
      <c r="AY4" s="84">
        <f t="shared" si="14"/>
        <v>-17.28</v>
      </c>
      <c r="AZ4" s="84">
        <f t="shared" si="14"/>
        <v>-42.150000000000006</v>
      </c>
      <c r="BA4" s="84">
        <f t="shared" si="14"/>
        <v>-101.89000000000001</v>
      </c>
      <c r="BB4" s="84">
        <f t="shared" si="14"/>
        <v>-56.32</v>
      </c>
      <c r="BC4" s="84">
        <f t="shared" si="14"/>
        <v>-20.060000000000002</v>
      </c>
      <c r="BD4" s="84">
        <f t="shared" si="14"/>
        <v>0</v>
      </c>
      <c r="BE4" s="84">
        <f t="shared" si="14"/>
        <v>0</v>
      </c>
      <c r="BF4" s="84">
        <f t="shared" si="14"/>
        <v>0</v>
      </c>
      <c r="BG4" s="84">
        <f t="shared" si="14"/>
        <v>0</v>
      </c>
      <c r="BH4" s="84">
        <f t="shared" si="14"/>
        <v>0</v>
      </c>
      <c r="BI4" s="84">
        <f t="shared" si="14"/>
        <v>0</v>
      </c>
      <c r="BK4" s="84">
        <f>SUM(BK12:BK13)</f>
        <v>0</v>
      </c>
      <c r="BL4" s="84">
        <f t="shared" ref="BL4:BP4" si="15">SUM(BL12:BL13)</f>
        <v>0</v>
      </c>
      <c r="BM4" s="84">
        <f t="shared" si="15"/>
        <v>0</v>
      </c>
      <c r="BN4" s="84">
        <f t="shared" si="15"/>
        <v>0</v>
      </c>
      <c r="BO4" s="84">
        <f t="shared" si="15"/>
        <v>0</v>
      </c>
      <c r="BP4" s="84">
        <f t="shared" si="15"/>
        <v>0</v>
      </c>
      <c r="BQ4" s="84"/>
      <c r="BR4" s="84">
        <f t="shared" ref="BR4:BT4" si="16">SUM(BR12:BR13)</f>
        <v>0</v>
      </c>
      <c r="BS4" s="84">
        <f t="shared" si="16"/>
        <v>0</v>
      </c>
      <c r="BT4" s="84">
        <f t="shared" si="16"/>
        <v>0</v>
      </c>
      <c r="BU4" s="84">
        <f>SUM(BU12:BU13)</f>
        <v>0</v>
      </c>
      <c r="BV4" s="84">
        <f t="shared" ref="BV4:BX4" si="17">SUM(BV12:BV13)</f>
        <v>0</v>
      </c>
      <c r="BW4" s="84">
        <f t="shared" si="17"/>
        <v>0</v>
      </c>
      <c r="BX4" s="84">
        <f t="shared" si="17"/>
        <v>0</v>
      </c>
      <c r="BY4" s="84">
        <f>SUM(BY12:BY13)</f>
        <v>0</v>
      </c>
      <c r="BZ4" s="84">
        <f>SUM(BZ12:BZ13)</f>
        <v>0</v>
      </c>
      <c r="CA4" s="84">
        <f t="shared" ref="CA4:CC4" si="18">SUM(CA12:CA13)</f>
        <v>0</v>
      </c>
      <c r="CB4" s="84">
        <f t="shared" si="18"/>
        <v>0</v>
      </c>
      <c r="CC4" s="84">
        <f t="shared" si="18"/>
        <v>0</v>
      </c>
      <c r="CD4" s="84">
        <f t="shared" ref="CD4:CO4" si="19">SUM(CD12:CD13)</f>
        <v>211.88</v>
      </c>
      <c r="CE4" s="84">
        <f t="shared" si="19"/>
        <v>300.73</v>
      </c>
      <c r="CF4" s="84">
        <f t="shared" si="19"/>
        <v>142.94000000000003</v>
      </c>
      <c r="CG4" s="84">
        <f t="shared" si="19"/>
        <v>83.42</v>
      </c>
      <c r="CH4" s="84">
        <f t="shared" si="19"/>
        <v>17.28</v>
      </c>
      <c r="CI4" s="84">
        <f t="shared" si="19"/>
        <v>16.11</v>
      </c>
      <c r="CJ4" s="84">
        <f t="shared" si="19"/>
        <v>41.93</v>
      </c>
      <c r="CK4" s="84">
        <f t="shared" si="19"/>
        <v>0</v>
      </c>
      <c r="CL4" s="84">
        <f t="shared" si="19"/>
        <v>0</v>
      </c>
      <c r="CM4" s="84">
        <f t="shared" si="19"/>
        <v>-1.28</v>
      </c>
      <c r="CN4" s="84">
        <f t="shared" si="19"/>
        <v>0</v>
      </c>
      <c r="CO4" s="84">
        <f t="shared" si="19"/>
        <v>0</v>
      </c>
      <c r="CP4" s="84">
        <f t="shared" ref="CP4:DA4" si="20">SUM(CP12:CP13)</f>
        <v>-2.56</v>
      </c>
      <c r="CQ4" s="84">
        <f t="shared" si="20"/>
        <v>0</v>
      </c>
      <c r="CR4" s="84">
        <f t="shared" si="20"/>
        <v>0</v>
      </c>
      <c r="CS4" s="84">
        <f t="shared" si="20"/>
        <v>0</v>
      </c>
      <c r="CT4" s="84">
        <f t="shared" si="20"/>
        <v>0</v>
      </c>
      <c r="CU4" s="84">
        <f t="shared" si="20"/>
        <v>0</v>
      </c>
      <c r="CV4" s="84">
        <f t="shared" si="20"/>
        <v>0</v>
      </c>
      <c r="CW4" s="84">
        <f t="shared" si="20"/>
        <v>0</v>
      </c>
      <c r="CX4" s="84">
        <f t="shared" si="20"/>
        <v>0</v>
      </c>
      <c r="CY4" s="84">
        <f t="shared" si="20"/>
        <v>0</v>
      </c>
      <c r="CZ4" s="84">
        <f t="shared" si="20"/>
        <v>0</v>
      </c>
      <c r="DA4" s="84">
        <f t="shared" si="20"/>
        <v>0</v>
      </c>
      <c r="DB4" s="84">
        <f t="shared" ref="DB4:DM4" si="21">SUM(DB12:DB13)</f>
        <v>0</v>
      </c>
      <c r="DC4" s="84">
        <f t="shared" si="21"/>
        <v>0</v>
      </c>
      <c r="DD4" s="84">
        <f t="shared" si="21"/>
        <v>0</v>
      </c>
      <c r="DE4" s="84">
        <f t="shared" si="21"/>
        <v>0</v>
      </c>
      <c r="DF4" s="84">
        <f t="shared" si="21"/>
        <v>0</v>
      </c>
      <c r="DG4" s="84">
        <f t="shared" si="21"/>
        <v>0</v>
      </c>
      <c r="DH4" s="84">
        <f t="shared" si="21"/>
        <v>0</v>
      </c>
      <c r="DI4" s="84">
        <f t="shared" si="21"/>
        <v>0</v>
      </c>
      <c r="DJ4" s="84">
        <f t="shared" si="21"/>
        <v>0</v>
      </c>
      <c r="DK4" s="84">
        <f t="shared" si="21"/>
        <v>0</v>
      </c>
      <c r="DL4" s="84">
        <f t="shared" si="21"/>
        <v>0</v>
      </c>
      <c r="DM4" s="84">
        <f t="shared" si="21"/>
        <v>0</v>
      </c>
    </row>
    <row r="5" spans="1:117" s="20" customFormat="1" ht="15.75" thickBot="1" x14ac:dyDescent="0.3">
      <c r="F5" s="28"/>
    </row>
    <row r="6" spans="1:117" ht="15.75" thickBot="1" x14ac:dyDescent="0.3">
      <c r="E6" s="6">
        <v>43831</v>
      </c>
      <c r="G6" s="250" t="s">
        <v>1</v>
      </c>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2"/>
      <c r="BK6" s="256" t="s">
        <v>26</v>
      </c>
      <c r="BL6" s="257"/>
      <c r="BM6" s="257"/>
      <c r="BN6" s="257"/>
      <c r="BO6" s="257"/>
      <c r="BP6" s="257"/>
      <c r="BQ6" s="257"/>
      <c r="BR6" s="257"/>
      <c r="BS6" s="257"/>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7"/>
      <c r="DB6" s="257"/>
      <c r="DC6" s="257"/>
      <c r="DD6" s="257"/>
      <c r="DE6" s="257"/>
      <c r="DF6" s="257"/>
      <c r="DG6" s="257"/>
      <c r="DH6" s="257"/>
      <c r="DI6" s="257"/>
      <c r="DJ6" s="257"/>
      <c r="DK6" s="257"/>
      <c r="DL6" s="257"/>
      <c r="DM6" s="258"/>
    </row>
    <row r="7" spans="1:117" ht="18.75" thickBot="1" x14ac:dyDescent="0.3">
      <c r="A7" s="241"/>
      <c r="B7" s="242"/>
      <c r="C7" s="243"/>
      <c r="G7" s="244" t="s">
        <v>21</v>
      </c>
      <c r="H7" s="245"/>
      <c r="I7" s="245"/>
      <c r="J7" s="245"/>
      <c r="K7" s="245"/>
      <c r="L7" s="246"/>
      <c r="M7" s="104"/>
      <c r="N7" s="262" t="s">
        <v>17</v>
      </c>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3"/>
      <c r="BD7" s="263"/>
      <c r="BE7" s="263"/>
      <c r="BF7" s="263"/>
      <c r="BG7" s="263"/>
      <c r="BH7" s="263"/>
      <c r="BI7" s="264"/>
      <c r="BK7" s="247" t="s">
        <v>18</v>
      </c>
      <c r="BL7" s="248"/>
      <c r="BM7" s="248"/>
      <c r="BN7" s="248"/>
      <c r="BO7" s="248"/>
      <c r="BP7" s="249"/>
      <c r="BQ7" s="104"/>
      <c r="BR7" s="262" t="s">
        <v>19</v>
      </c>
      <c r="BS7" s="263"/>
      <c r="BT7" s="263"/>
      <c r="BU7" s="263"/>
      <c r="BV7" s="263"/>
      <c r="BW7" s="263"/>
      <c r="BX7" s="263"/>
      <c r="BY7" s="263"/>
      <c r="BZ7" s="263"/>
      <c r="CA7" s="263"/>
      <c r="CB7" s="263"/>
      <c r="CC7" s="263"/>
      <c r="CD7" s="263"/>
      <c r="CE7" s="263"/>
      <c r="CF7" s="263"/>
      <c r="CG7" s="263"/>
      <c r="CH7" s="263"/>
      <c r="CI7" s="263"/>
      <c r="CJ7" s="263"/>
      <c r="CK7" s="263"/>
      <c r="CL7" s="263"/>
      <c r="CM7" s="263"/>
      <c r="CN7" s="263"/>
      <c r="CO7" s="263"/>
      <c r="CP7" s="263"/>
      <c r="CQ7" s="263"/>
      <c r="CR7" s="263"/>
      <c r="CS7" s="263"/>
      <c r="CT7" s="263"/>
      <c r="CU7" s="263"/>
      <c r="CV7" s="263"/>
      <c r="CW7" s="263"/>
      <c r="CX7" s="263"/>
      <c r="CY7" s="263"/>
      <c r="CZ7" s="263"/>
      <c r="DA7" s="263"/>
      <c r="DB7" s="263"/>
      <c r="DC7" s="263"/>
      <c r="DD7" s="263"/>
      <c r="DE7" s="263"/>
      <c r="DF7" s="263"/>
      <c r="DG7" s="263"/>
      <c r="DH7" s="263"/>
      <c r="DI7" s="263"/>
      <c r="DJ7" s="263"/>
      <c r="DK7" s="263"/>
      <c r="DL7" s="263"/>
      <c r="DM7" s="264"/>
    </row>
    <row r="8" spans="1:117" ht="39" thickBot="1" x14ac:dyDescent="0.3">
      <c r="A8" s="11" t="s">
        <v>4</v>
      </c>
      <c r="B8" s="11" t="s">
        <v>10</v>
      </c>
      <c r="C8" s="11" t="s">
        <v>3</v>
      </c>
      <c r="G8" s="7" t="str">
        <f>TEXT(DATE(YEAR($E6),MONTH($E6)+COLUMNS($G8:G8)-1,DAY($E6)),"YYYYMM")</f>
        <v>202001</v>
      </c>
      <c r="H8" s="8" t="str">
        <f>TEXT(DATE(YEAR($E6),MONTH($E6)+COLUMNS($G8:H8)-1,DAY($E6)),"YYYYMM")</f>
        <v>202002</v>
      </c>
      <c r="I8" s="8" t="str">
        <f>TEXT(DATE(YEAR($E6),MONTH($E6)+COLUMNS($G8:I8)-1,DAY($E6)),"YYYYMM")</f>
        <v>202003</v>
      </c>
      <c r="J8" s="8" t="str">
        <f>TEXT(DATE(YEAR($E6),MONTH($E6)+COLUMNS($G8:J8)-1,DAY($E6)),"YYYYMM")</f>
        <v>202004</v>
      </c>
      <c r="K8" s="8" t="str">
        <f>TEXT(DATE(YEAR($E6),MONTH($E6)+COLUMNS($G8:K8)-1,DAY($E6)),"YYYYMM")</f>
        <v>202005</v>
      </c>
      <c r="L8" s="9" t="str">
        <f>TEXT(DATE(YEAR($E6),MONTH($E6)+COLUMNS($G8:L8)-1,DAY($E6)),"YYYYMM")</f>
        <v>202006</v>
      </c>
      <c r="M8" s="104"/>
      <c r="N8" s="13" t="str">
        <f>TEXT(DATE(YEAR($E6),MONTH($E6)+COLUMNS($N8:N8)-1,DAY($E6)),"YYYYMM")</f>
        <v>202001</v>
      </c>
      <c r="O8" s="14" t="str">
        <f>TEXT(DATE(YEAR($E6),MONTH($E6)+COLUMNS($N8:O8)-1,DAY($E6)),"YYYYMM")</f>
        <v>202002</v>
      </c>
      <c r="P8" s="14" t="str">
        <f>TEXT(DATE(YEAR($E6),MONTH($E6)+COLUMNS($N8:P8)-1,DAY($E6)),"YYYYMM")</f>
        <v>202003</v>
      </c>
      <c r="Q8" s="14" t="str">
        <f>TEXT(DATE(YEAR($E6),MONTH($E6)+COLUMNS($N8:Q8)-1,DAY($E6)),"YYYYMM")</f>
        <v>202004</v>
      </c>
      <c r="R8" s="14" t="str">
        <f>TEXT(DATE(YEAR($E6),MONTH($E6)+COLUMNS($N8:R8)-1,DAY($E6)),"YYYYMM")</f>
        <v>202005</v>
      </c>
      <c r="S8" s="14" t="str">
        <f>TEXT(DATE(YEAR($E6),MONTH($E6)+COLUMNS($N8:S8)-1,DAY($E6)),"YYYYMM")</f>
        <v>202006</v>
      </c>
      <c r="T8" s="14" t="str">
        <f>TEXT(DATE(YEAR($E6),MONTH($E6)+COLUMNS($N8:T8)-1,DAY($E6)),"YYYYMM")</f>
        <v>202007</v>
      </c>
      <c r="U8" s="14" t="str">
        <f>TEXT(DATE(YEAR($E6),MONTH($E6)+COLUMNS($N8:U8)-1,DAY($E6)),"YYYYMM")</f>
        <v>202008</v>
      </c>
      <c r="V8" s="14" t="str">
        <f>TEXT(DATE(YEAR($E6),MONTH($E6)+COLUMNS($N8:V8)-1,DAY($E6)),"YYYYMM")</f>
        <v>202009</v>
      </c>
      <c r="W8" s="14" t="str">
        <f>TEXT(DATE(YEAR($E6),MONTH($E6)+COLUMNS($N8:W8)-1,DAY($E6)),"YYYYMM")</f>
        <v>202010</v>
      </c>
      <c r="X8" s="14" t="str">
        <f>TEXT(DATE(YEAR($E6),MONTH($E6)+COLUMNS($N8:X8)-1,DAY($E6)),"YYYYMM")</f>
        <v>202011</v>
      </c>
      <c r="Y8" s="14" t="str">
        <f>TEXT(DATE(YEAR($E6),MONTH($E6)+COLUMNS($N8:Y8)-1,DAY($E6)),"YYYYMM")</f>
        <v>202012</v>
      </c>
      <c r="Z8" s="14" t="str">
        <f>TEXT(DATE(YEAR($E6),MONTH($E6)+COLUMNS($N8:Z8)-1,DAY($E6)),"YYYYMM")</f>
        <v>202101</v>
      </c>
      <c r="AA8" s="14" t="str">
        <f>TEXT(DATE(YEAR($E6),MONTH($E6)+COLUMNS($N8:AA8)-1,DAY($E6)),"YYYYMM")</f>
        <v>202102</v>
      </c>
      <c r="AB8" s="14" t="str">
        <f>TEXT(DATE(YEAR($E6),MONTH($E6)+COLUMNS($N8:AB8)-1,DAY($E6)),"YYYYMM")</f>
        <v>202103</v>
      </c>
      <c r="AC8" s="14" t="str">
        <f>TEXT(DATE(YEAR($E6),MONTH($E6)+COLUMNS($N8:AC8)-1,DAY($E6)),"YYYYMM")</f>
        <v>202104</v>
      </c>
      <c r="AD8" s="14" t="str">
        <f>TEXT(DATE(YEAR($E6),MONTH($E6)+COLUMNS($N8:AD8)-1,DAY($E6)),"YYYYMM")</f>
        <v>202105</v>
      </c>
      <c r="AE8" s="14" t="str">
        <f>TEXT(DATE(YEAR($E6),MONTH($E6)+COLUMNS($N8:AE8)-1,DAY($E6)),"YYYYMM")</f>
        <v>202106</v>
      </c>
      <c r="AF8" s="14" t="str">
        <f>TEXT(DATE(YEAR($E6),MONTH($E6)+COLUMNS($N8:AF8)-1,DAY($E6)),"YYYYMM")</f>
        <v>202107</v>
      </c>
      <c r="AG8" s="14" t="str">
        <f>TEXT(DATE(YEAR($E6),MONTH($E6)+COLUMNS($N8:AG8)-1,DAY($E6)),"YYYYMM")</f>
        <v>202108</v>
      </c>
      <c r="AH8" s="14" t="str">
        <f>TEXT(DATE(YEAR($E6),MONTH($E6)+COLUMNS($N8:AH8)-1,DAY($E6)),"YYYYMM")</f>
        <v>202109</v>
      </c>
      <c r="AI8" s="14" t="str">
        <f>TEXT(DATE(YEAR($E6),MONTH($E6)+COLUMNS($N8:AI8)-1,DAY($E6)),"YYYYMM")</f>
        <v>202110</v>
      </c>
      <c r="AJ8" s="14" t="str">
        <f>TEXT(DATE(YEAR($E6),MONTH($E6)+COLUMNS($N8:AJ8)-1,DAY($E6)),"YYYYMM")</f>
        <v>202111</v>
      </c>
      <c r="AK8" s="134" t="str">
        <f>TEXT(DATE(YEAR($E6),MONTH($E6)+COLUMNS($N8:AK8)-1,DAY($E6)),"YYYYMM")</f>
        <v>202112</v>
      </c>
      <c r="AL8" s="14" t="str">
        <f>TEXT(DATE(YEAR($E6),MONTH($E6)+COLUMNS($N8:AL8)-1,DAY($E6)),"YYYYMM")</f>
        <v>202201</v>
      </c>
      <c r="AM8" s="14" t="str">
        <f>TEXT(DATE(YEAR($E6),MONTH($E6)+COLUMNS($N8:AM8)-1,DAY($E6)),"YYYYMM")</f>
        <v>202202</v>
      </c>
      <c r="AN8" s="14" t="str">
        <f>TEXT(DATE(YEAR($E6),MONTH($E6)+COLUMNS($N8:AN8)-1,DAY($E6)),"YYYYMM")</f>
        <v>202203</v>
      </c>
      <c r="AO8" s="14" t="str">
        <f>TEXT(DATE(YEAR($E6),MONTH($E6)+COLUMNS($N8:AO8)-1,DAY($E6)),"YYYYMM")</f>
        <v>202204</v>
      </c>
      <c r="AP8" s="14" t="str">
        <f>TEXT(DATE(YEAR($E6),MONTH($E6)+COLUMNS($N8:AP8)-1,DAY($E6)),"YYYYMM")</f>
        <v>202205</v>
      </c>
      <c r="AQ8" s="14" t="str">
        <f>TEXT(DATE(YEAR($E6),MONTH($E6)+COLUMNS($N8:AQ8)-1,DAY($E6)),"YYYYMM")</f>
        <v>202206</v>
      </c>
      <c r="AR8" s="14" t="str">
        <f>TEXT(DATE(YEAR($E6),MONTH($E6)+COLUMNS($N8:AR8)-1,DAY($E6)),"YYYYMM")</f>
        <v>202207</v>
      </c>
      <c r="AS8" s="14" t="str">
        <f>TEXT(DATE(YEAR($E6),MONTH($E6)+COLUMNS($N8:AS8)-1,DAY($E6)),"YYYYMM")</f>
        <v>202208</v>
      </c>
      <c r="AT8" s="14" t="str">
        <f>TEXT(DATE(YEAR($E6),MONTH($E6)+COLUMNS($N8:AT8)-1,DAY($E6)),"YYYYMM")</f>
        <v>202209</v>
      </c>
      <c r="AU8" s="14" t="str">
        <f>TEXT(DATE(YEAR($E6),MONTH($E6)+COLUMNS($N8:AU8)-1,DAY($E6)),"YYYYMM")</f>
        <v>202210</v>
      </c>
      <c r="AV8" s="14" t="str">
        <f>TEXT(DATE(YEAR($E6),MONTH($E6)+COLUMNS($N8:AV8)-1,DAY($E6)),"YYYYMM")</f>
        <v>202211</v>
      </c>
      <c r="AW8" s="14" t="str">
        <f>TEXT(DATE(YEAR($E6),MONTH($E6)+COLUMNS($N8:AW8)-1,DAY($E6)),"YYYYMM")</f>
        <v>202212</v>
      </c>
      <c r="AX8" s="14" t="str">
        <f>TEXT(DATE(YEAR($E6),MONTH($E6)+COLUMNS($N8:AX8)-1,DAY($E6)),"YYYYMM")</f>
        <v>202301</v>
      </c>
      <c r="AY8" s="14" t="str">
        <f>TEXT(DATE(YEAR($E6),MONTH($E6)+COLUMNS($N8:AY8)-1,DAY($E6)),"YYYYMM")</f>
        <v>202302</v>
      </c>
      <c r="AZ8" s="14" t="str">
        <f>TEXT(DATE(YEAR($E6),MONTH($E6)+COLUMNS($N8:AZ8)-1,DAY($E6)),"YYYYMM")</f>
        <v>202303</v>
      </c>
      <c r="BA8" s="14" t="str">
        <f>TEXT(DATE(YEAR($E6),MONTH($E6)+COLUMNS($N8:BA8)-1,DAY($E6)),"YYYYMM")</f>
        <v>202304</v>
      </c>
      <c r="BB8" s="14" t="str">
        <f>TEXT(DATE(YEAR($E6),MONTH($E6)+COLUMNS($N8:BB8)-1,DAY($E6)),"YYYYMM")</f>
        <v>202305</v>
      </c>
      <c r="BC8" s="14" t="str">
        <f>TEXT(DATE(YEAR($E6),MONTH($E6)+COLUMNS($N8:BC8)-1,DAY($E6)),"YYYYMM")</f>
        <v>202306</v>
      </c>
      <c r="BD8" s="14" t="str">
        <f>TEXT(DATE(YEAR($E6),MONTH($E6)+COLUMNS($N8:BD8)-1,DAY($E6)),"YYYYMM")</f>
        <v>202307</v>
      </c>
      <c r="BE8" s="14" t="str">
        <f>TEXT(DATE(YEAR($E6),MONTH($E6)+COLUMNS($N8:BE8)-1,DAY($E6)),"YYYYMM")</f>
        <v>202308</v>
      </c>
      <c r="BF8" s="14" t="str">
        <f>TEXT(DATE(YEAR($E6),MONTH($E6)+COLUMNS($N8:BF8)-1,DAY($E6)),"YYYYMM")</f>
        <v>202309</v>
      </c>
      <c r="BG8" s="14" t="str">
        <f>TEXT(DATE(YEAR($E6),MONTH($E6)+COLUMNS($N8:BG8)-1,DAY($E6)),"YYYYMM")</f>
        <v>202310</v>
      </c>
      <c r="BH8" s="14" t="str">
        <f>TEXT(DATE(YEAR($E6),MONTH($E6)+COLUMNS($N8:BH8)-1,DAY($E6)),"YYYYMM")</f>
        <v>202311</v>
      </c>
      <c r="BI8" s="207" t="str">
        <f>TEXT(DATE(YEAR($E6),MONTH($E6)+COLUMNS($N8:BI8)-1,DAY($E6)),"YYYYMM")</f>
        <v>202312</v>
      </c>
      <c r="BK8" s="7" t="str">
        <f>TEXT(DATE(YEAR($E6),MONTH($E6)+COLUMNS($G8:G8)-1,DAY($E6)),"YYYYMM")</f>
        <v>202001</v>
      </c>
      <c r="BL8" s="8" t="str">
        <f>TEXT(DATE(YEAR($E6),MONTH($E6)+COLUMNS($G8:H8)-1,DAY($E6)),"YYYYMM")</f>
        <v>202002</v>
      </c>
      <c r="BM8" s="8" t="str">
        <f>TEXT(DATE(YEAR($E6),MONTH($E6)+COLUMNS($G8:I8)-1,DAY($E6)),"YYYYMM")</f>
        <v>202003</v>
      </c>
      <c r="BN8" s="8" t="str">
        <f>TEXT(DATE(YEAR($E6),MONTH($E6)+COLUMNS($G8:J8)-1,DAY($E6)),"YYYYMM")</f>
        <v>202004</v>
      </c>
      <c r="BO8" s="8" t="str">
        <f>TEXT(DATE(YEAR($E6),MONTH($E6)+COLUMNS($G8:K8)-1,DAY($E6)),"YYYYMM")</f>
        <v>202005</v>
      </c>
      <c r="BP8" s="9" t="str">
        <f>TEXT(DATE(YEAR($E6),MONTH($E6)+COLUMNS($G8:L8)-1,DAY($E6)),"YYYYMM")</f>
        <v>202006</v>
      </c>
      <c r="BQ8" s="104"/>
      <c r="BR8" s="7" t="str">
        <f>TEXT(DATE(YEAR($E6),MONTH($E6)+COLUMNS($N8:N8)-1,DAY($E6)),"YYYYMM")</f>
        <v>202001</v>
      </c>
      <c r="BS8" s="8" t="str">
        <f>TEXT(DATE(YEAR($E6),MONTH($E6)+COLUMNS($N8:O8)-1,DAY($E6)),"YYYYMM")</f>
        <v>202002</v>
      </c>
      <c r="BT8" s="8" t="str">
        <f>TEXT(DATE(YEAR($E6),MONTH($E6)+COLUMNS($N8:P8)-1,DAY($E6)),"YYYYMM")</f>
        <v>202003</v>
      </c>
      <c r="BU8" s="8" t="str">
        <f>TEXT(DATE(YEAR($E6),MONTH($E6)+COLUMNS($N8:Q8)-1,DAY($E6)),"YYYYMM")</f>
        <v>202004</v>
      </c>
      <c r="BV8" s="8" t="str">
        <f>TEXT(DATE(YEAR($E6),MONTH($E6)+COLUMNS($N8:R8)-1,DAY($E6)),"YYYYMM")</f>
        <v>202005</v>
      </c>
      <c r="BW8" s="8" t="str">
        <f>TEXT(DATE(YEAR($E6),MONTH($E6)+COLUMNS($N8:S8)-1,DAY($E6)),"YYYYMM")</f>
        <v>202006</v>
      </c>
      <c r="BX8" s="8" t="str">
        <f>TEXT(DATE(YEAR($E6),MONTH($E6)+COLUMNS($N8:T8)-1,DAY($E6)),"YYYYMM")</f>
        <v>202007</v>
      </c>
      <c r="BY8" s="8" t="str">
        <f>TEXT(DATE(YEAR($E6),MONTH($E6)+COLUMNS($N8:U8)-1,DAY($E6)),"YYYYMM")</f>
        <v>202008</v>
      </c>
      <c r="BZ8" s="8" t="str">
        <f>TEXT(DATE(YEAR($E6),MONTH($E6)+COLUMNS($N8:V8)-1,DAY($E6)),"YYYYMM")</f>
        <v>202009</v>
      </c>
      <c r="CA8" s="8" t="str">
        <f>TEXT(DATE(YEAR($E6),MONTH($E6)+COLUMNS($N8:W8)-1,DAY($E6)),"YYYYMM")</f>
        <v>202010</v>
      </c>
      <c r="CB8" s="8" t="str">
        <f>TEXT(DATE(YEAR($E6),MONTH($E6)+COLUMNS($N8:X8)-1,DAY($E6)),"YYYYMM")</f>
        <v>202011</v>
      </c>
      <c r="CC8" s="8" t="str">
        <f>TEXT(DATE(YEAR($E6),MONTH($E6)+COLUMNS($N8:Y8)-1,DAY($E6)),"YYYYMM")</f>
        <v>202012</v>
      </c>
      <c r="CD8" s="8" t="str">
        <f>TEXT(DATE(YEAR($E6),MONTH($E6)+COLUMNS($N8:Z8)-1,DAY($E6)),"YYYYMM")</f>
        <v>202101</v>
      </c>
      <c r="CE8" s="8" t="str">
        <f>TEXT(DATE(YEAR($E6),MONTH($E6)+COLUMNS($N8:AA8)-1,DAY($E6)),"YYYYMM")</f>
        <v>202102</v>
      </c>
      <c r="CF8" s="8" t="str">
        <f>TEXT(DATE(YEAR($E6),MONTH($E6)+COLUMNS($N8:AB8)-1,DAY($E6)),"YYYYMM")</f>
        <v>202103</v>
      </c>
      <c r="CG8" s="8" t="str">
        <f>TEXT(DATE(YEAR($E6),MONTH($E6)+COLUMNS($N8:AC8)-1,DAY($E6)),"YYYYMM")</f>
        <v>202104</v>
      </c>
      <c r="CH8" s="8" t="str">
        <f>TEXT(DATE(YEAR($E6),MONTH($E6)+COLUMNS($N8:AD8)-1,DAY($E6)),"YYYYMM")</f>
        <v>202105</v>
      </c>
      <c r="CI8" s="8" t="str">
        <f>TEXT(DATE(YEAR($E6),MONTH($E6)+COLUMNS($N8:AE8)-1,DAY($E6)),"YYYYMM")</f>
        <v>202106</v>
      </c>
      <c r="CJ8" s="8" t="str">
        <f>TEXT(DATE(YEAR($E6),MONTH($E6)+COLUMNS($N8:AF8)-1,DAY($E6)),"YYYYMM")</f>
        <v>202107</v>
      </c>
      <c r="CK8" s="8" t="str">
        <f>TEXT(DATE(YEAR($E6),MONTH($E6)+COLUMNS($N8:AG8)-1,DAY($E6)),"YYYYMM")</f>
        <v>202108</v>
      </c>
      <c r="CL8" s="8" t="str">
        <f>TEXT(DATE(YEAR($E6),MONTH($E6)+COLUMNS($N8:AH8)-1,DAY($E6)),"YYYYMM")</f>
        <v>202109</v>
      </c>
      <c r="CM8" s="8" t="str">
        <f>TEXT(DATE(YEAR($E6),MONTH($E6)+COLUMNS($N8:AI8)-1,DAY($E6)),"YYYYMM")</f>
        <v>202110</v>
      </c>
      <c r="CN8" s="8" t="str">
        <f>TEXT(DATE(YEAR($E6),MONTH($E6)+COLUMNS($N8:AJ8)-1,DAY($E6)),"YYYYMM")</f>
        <v>202111</v>
      </c>
      <c r="CO8" s="101" t="str">
        <f>TEXT(DATE(YEAR($E6),MONTH($E6)+COLUMNS($N8:AK8)-1,DAY($E6)),"YYYYMM")</f>
        <v>202112</v>
      </c>
      <c r="CP8" s="8" t="str">
        <f>TEXT(DATE(YEAR($E6),MONTH($E6)+COLUMNS($N8:AL8)-1,DAY($E6)),"YYYYMM")</f>
        <v>202201</v>
      </c>
      <c r="CQ8" s="8" t="str">
        <f>TEXT(DATE(YEAR($E6),MONTH($E6)+COLUMNS($N8:AM8)-1,DAY($E6)),"YYYYMM")</f>
        <v>202202</v>
      </c>
      <c r="CR8" s="8" t="str">
        <f>TEXT(DATE(YEAR($E6),MONTH($E6)+COLUMNS($N8:AN8)-1,DAY($E6)),"YYYYMM")</f>
        <v>202203</v>
      </c>
      <c r="CS8" s="8" t="str">
        <f>TEXT(DATE(YEAR($E6),MONTH($E6)+COLUMNS($N8:AO8)-1,DAY($E6)),"YYYYMM")</f>
        <v>202204</v>
      </c>
      <c r="CT8" s="8" t="str">
        <f>TEXT(DATE(YEAR($E6),MONTH($E6)+COLUMNS($N8:AP8)-1,DAY($E6)),"YYYYMM")</f>
        <v>202205</v>
      </c>
      <c r="CU8" s="8" t="str">
        <f>TEXT(DATE(YEAR($E6),MONTH($E6)+COLUMNS($N8:AQ8)-1,DAY($E6)),"YYYYMM")</f>
        <v>202206</v>
      </c>
      <c r="CV8" s="8" t="str">
        <f>TEXT(DATE(YEAR($E6),MONTH($E6)+COLUMNS($N8:AR8)-1,DAY($E6)),"YYYYMM")</f>
        <v>202207</v>
      </c>
      <c r="CW8" s="8" t="str">
        <f>TEXT(DATE(YEAR($E6),MONTH($E6)+COLUMNS($N8:AS8)-1,DAY($E6)),"YYYYMM")</f>
        <v>202208</v>
      </c>
      <c r="CX8" s="8" t="str">
        <f>TEXT(DATE(YEAR($E6),MONTH($E6)+COLUMNS($N8:AT8)-1,DAY($E6)),"YYYYMM")</f>
        <v>202209</v>
      </c>
      <c r="CY8" s="8" t="str">
        <f>TEXT(DATE(YEAR($E6),MONTH($E6)+COLUMNS($N8:AU8)-1,DAY($E6)),"YYYYMM")</f>
        <v>202210</v>
      </c>
      <c r="CZ8" s="8" t="str">
        <f>TEXT(DATE(YEAR($E6),MONTH($E6)+COLUMNS($N8:AV8)-1,DAY($E6)),"YYYYMM")</f>
        <v>202211</v>
      </c>
      <c r="DA8" s="8" t="str">
        <f>TEXT(DATE(YEAR($E6),MONTH($E6)+COLUMNS($N8:AW8)-1,DAY($E6)),"YYYYMM")</f>
        <v>202212</v>
      </c>
      <c r="DB8" s="8" t="str">
        <f>TEXT(DATE(YEAR($E6),MONTH($E6)+COLUMNS($N8:AX8)-1,DAY($E6)),"YYYYMM")</f>
        <v>202301</v>
      </c>
      <c r="DC8" s="8" t="str">
        <f>TEXT(DATE(YEAR($E6),MONTH($E6)+COLUMNS($N8:AY8)-1,DAY($E6)),"YYYYMM")</f>
        <v>202302</v>
      </c>
      <c r="DD8" s="8" t="str">
        <f>TEXT(DATE(YEAR($E6),MONTH($E6)+COLUMNS($N8:AZ8)-1,DAY($E6)),"YYYYMM")</f>
        <v>202303</v>
      </c>
      <c r="DE8" s="8" t="str">
        <f>TEXT(DATE(YEAR($E6),MONTH($E6)+COLUMNS($N8:BA8)-1,DAY($E6)),"YYYYMM")</f>
        <v>202304</v>
      </c>
      <c r="DF8" s="8" t="str">
        <f>TEXT(DATE(YEAR($E6),MONTH($E6)+COLUMNS($N8:BB8)-1,DAY($E6)),"YYYYMM")</f>
        <v>202305</v>
      </c>
      <c r="DG8" s="8" t="str">
        <f>TEXT(DATE(YEAR($E6),MONTH($E6)+COLUMNS($N8:BC8)-1,DAY($E6)),"YYYYMM")</f>
        <v>202306</v>
      </c>
      <c r="DH8" s="8" t="str">
        <f>TEXT(DATE(YEAR($E6),MONTH($E6)+COLUMNS($N8:BD8)-1,DAY($E6)),"YYYYMM")</f>
        <v>202307</v>
      </c>
      <c r="DI8" s="8" t="str">
        <f>TEXT(DATE(YEAR($E6),MONTH($E6)+COLUMNS($N8:BE8)-1,DAY($E6)),"YYYYMM")</f>
        <v>202308</v>
      </c>
      <c r="DJ8" s="8" t="str">
        <f>TEXT(DATE(YEAR($E6),MONTH($E6)+COLUMNS($N8:BF8)-1,DAY($E6)),"YYYYMM")</f>
        <v>202309</v>
      </c>
      <c r="DK8" s="8" t="str">
        <f>TEXT(DATE(YEAR($E6),MONTH($E6)+COLUMNS($N8:BG8)-1,DAY($E6)),"YYYYMM")</f>
        <v>202310</v>
      </c>
      <c r="DL8" s="8" t="str">
        <f>TEXT(DATE(YEAR($E6),MONTH($E6)+COLUMNS($N8:BH8)-1,DAY($E6)),"YYYYMM")</f>
        <v>202311</v>
      </c>
      <c r="DM8" s="9" t="str">
        <f>TEXT(DATE(YEAR($E6),MONTH($E6)+COLUMNS($N8:BI8)-1,DAY($E6)),"YYYYMM")</f>
        <v>202312</v>
      </c>
    </row>
    <row r="9" spans="1:117" x14ac:dyDescent="0.25">
      <c r="A9" s="63" t="s">
        <v>12</v>
      </c>
      <c r="B9" s="43" t="s">
        <v>5</v>
      </c>
      <c r="C9" s="64">
        <v>6.63</v>
      </c>
      <c r="D9" s="45"/>
      <c r="E9" s="45"/>
      <c r="F9" s="45"/>
      <c r="G9" s="33"/>
      <c r="H9" s="34"/>
      <c r="I9" s="34"/>
      <c r="J9" s="34"/>
      <c r="K9" s="34"/>
      <c r="L9" s="35"/>
      <c r="M9" s="107"/>
      <c r="N9" s="33"/>
      <c r="O9" s="34"/>
      <c r="P9" s="34"/>
      <c r="Q9" s="34"/>
      <c r="R9" s="34"/>
      <c r="S9" s="34"/>
      <c r="T9" s="34"/>
      <c r="U9" s="77">
        <v>9858259.7100000009</v>
      </c>
      <c r="V9" s="77">
        <v>19264393.199999999</v>
      </c>
      <c r="W9" s="77">
        <v>8446.6200000000008</v>
      </c>
      <c r="X9" s="77">
        <v>2114.9699999999998</v>
      </c>
      <c r="Y9" s="77">
        <v>3208.92</v>
      </c>
      <c r="Z9" s="77">
        <v>-1564.6799999999998</v>
      </c>
      <c r="AA9" s="77">
        <v>1286.22</v>
      </c>
      <c r="AB9" s="77">
        <v>-19.89</v>
      </c>
      <c r="AC9" s="77">
        <v>-1809.9899999999998</v>
      </c>
      <c r="AD9" s="77">
        <v>-265.2</v>
      </c>
      <c r="AE9" s="77">
        <v>-6378.0599999999995</v>
      </c>
      <c r="AF9" s="77">
        <v>-1213.29</v>
      </c>
      <c r="AG9" s="77">
        <v>-92.82</v>
      </c>
      <c r="AH9" s="77">
        <f>'PMPMs Jan20-Jun20'!AH9*'PMPMs Jan20-Jun20'!$C9</f>
        <v>-1630.98</v>
      </c>
      <c r="AI9" s="77">
        <f>'PMPMs Jan20-Jun20'!AI9*'PMPMs Jan20-Jun20'!$C9</f>
        <v>-172.38</v>
      </c>
      <c r="AJ9" s="77">
        <f>'PMPMs Jan20-Jun20'!AJ9*'PMPMs Jan20-Jun20'!$C9</f>
        <v>-212.16</v>
      </c>
      <c r="AK9" s="77">
        <f>'PMPMs Jan20-Jun20'!AK9*'PMPMs Jan20-Jun20'!$C9</f>
        <v>-59.67</v>
      </c>
      <c r="AL9" s="77">
        <f>'PMPMs Jan20-Jun20'!AL9*'PMPMs Jan20-Jun20'!$C9</f>
        <v>-2996.7599999999998</v>
      </c>
      <c r="AM9" s="77">
        <f>'PMPMs Jan20-Jun20'!AM9*'PMPMs Jan20-Jun20'!$C9</f>
        <v>-119.34</v>
      </c>
      <c r="AN9" s="77">
        <f>'PMPMs Jan20-Jun20'!AN9*'PMPMs Jan20-Jun20'!$C9</f>
        <v>-46.41</v>
      </c>
      <c r="AO9" s="77">
        <f>'PMPMs Jan20-Jun20'!AO9*'PMPMs Jan20-Jun20'!$C9</f>
        <v>-46.41</v>
      </c>
      <c r="AP9" s="77">
        <f>'PMPMs Jan20-Jun20'!AP9*'PMPMs Jan20-Jun20'!$C9</f>
        <v>-39.78</v>
      </c>
      <c r="AQ9" s="77">
        <f>'PMPMs Jan20-Jun20'!AQ9*'PMPMs Jan20-Jun20'!$C9</f>
        <v>-92.82</v>
      </c>
      <c r="AR9" s="77">
        <f>'PMPMs Jan20-Jun20'!AR9*'PMPMs Jan20-Jun20'!$C9</f>
        <v>-53.04</v>
      </c>
      <c r="AS9" s="77">
        <f>'PMPMs Jan20-Jun20'!AS9*'PMPMs Jan20-Jun20'!$C9</f>
        <v>-139.22999999999999</v>
      </c>
      <c r="AT9" s="77">
        <f>'PMPMs Jan20-Jun20'!AT9*'PMPMs Jan20-Jun20'!$C9</f>
        <v>-79.56</v>
      </c>
      <c r="AU9" s="77">
        <f>'PMPMs Jan20-Jun20'!AU9*'PMPMs Jan20-Jun20'!$C9</f>
        <v>-46.41</v>
      </c>
      <c r="AV9" s="77">
        <f>'PMPMs Jan20-Jun20'!AV9*'PMPMs Jan20-Jun20'!$C9</f>
        <v>-26.52</v>
      </c>
      <c r="AW9" s="77">
        <f>'PMPMs Jan20-Jun20'!AW9*'PMPMs Jan20-Jun20'!$C9</f>
        <v>-7505.16</v>
      </c>
      <c r="AX9" s="77">
        <f>'PMPMs Jan20-Jun20'!AX9*'PMPMs Jan20-Jun20'!$C9</f>
        <v>-46.41</v>
      </c>
      <c r="AY9" s="77">
        <f>'PMPMs Jan20-Jun20'!AY9*'PMPMs Jan20-Jun20'!$C9</f>
        <v>-1564.68</v>
      </c>
      <c r="AZ9" s="77">
        <f>'PMPMs Jan20-Jun20'!AZ9*'PMPMs Jan20-Jun20'!$C9</f>
        <v>-238.68</v>
      </c>
      <c r="BA9" s="77">
        <f>'PMPMs Jan20-Jun20'!BA9*'PMPMs Jan20-Jun20'!$C9</f>
        <v>-397.8</v>
      </c>
      <c r="BB9" s="77">
        <f>'PMPMs Jan20-Jun20'!BB9*'PMPMs Jan20-Jun20'!$C9</f>
        <v>-417.69</v>
      </c>
      <c r="BC9" s="77">
        <f>'PMPMs Jan20-Jun20'!BC9*'PMPMs Jan20-Jun20'!$C9</f>
        <v>-331.5</v>
      </c>
      <c r="BD9" s="77">
        <f>'PMPMs Jan20-Jun20'!BD9*'PMPMs Jan20-Jun20'!$C9</f>
        <v>0</v>
      </c>
      <c r="BE9" s="77">
        <f>'PMPMs Jan20-Jun20'!BE9*'PMPMs Jan20-Jun20'!$C9</f>
        <v>0</v>
      </c>
      <c r="BF9" s="77">
        <f>'PMPMs Jan20-Jun20'!BF9*'PMPMs Jan20-Jun20'!$C9</f>
        <v>0</v>
      </c>
      <c r="BG9" s="77">
        <f>'PMPMs Jan20-Jun20'!BG9*'PMPMs Jan20-Jun20'!$C9</f>
        <v>0</v>
      </c>
      <c r="BH9" s="77">
        <f>'PMPMs Jan20-Jun20'!BH9*'PMPMs Jan20-Jun20'!$C9</f>
        <v>0</v>
      </c>
      <c r="BI9" s="78">
        <f>'PMPMs Jan20-Jun20'!BI9*'PMPMs Jan20-Jun20'!$C9</f>
        <v>0</v>
      </c>
      <c r="BK9" s="46"/>
      <c r="BL9" s="47"/>
      <c r="BM9" s="47"/>
      <c r="BN9" s="47"/>
      <c r="BO9" s="47"/>
      <c r="BP9" s="48"/>
      <c r="BQ9" s="105"/>
      <c r="BR9" s="46"/>
      <c r="BS9" s="47"/>
      <c r="BT9" s="47"/>
      <c r="BU9" s="47"/>
      <c r="BV9" s="47"/>
      <c r="BW9" s="47"/>
      <c r="BX9" s="47"/>
      <c r="BY9" s="47"/>
      <c r="BZ9" s="47"/>
      <c r="CA9" s="47"/>
      <c r="CB9" s="47"/>
      <c r="CC9" s="47"/>
      <c r="CD9" s="77">
        <v>1253.0700000000002</v>
      </c>
      <c r="CE9" s="77">
        <v>1478.4900000000002</v>
      </c>
      <c r="CF9" s="77">
        <v>570.18000000000006</v>
      </c>
      <c r="CG9" s="77">
        <v>404.43</v>
      </c>
      <c r="CH9" s="77">
        <v>66.3</v>
      </c>
      <c r="CI9" s="77">
        <v>53.04</v>
      </c>
      <c r="CJ9" s="77">
        <v>53.040000000000006</v>
      </c>
      <c r="CK9" s="77">
        <f>'PMPMs Jan20-Jun20'!CK9*'PMPMs Jan20-Jun20'!$C9</f>
        <v>-13.26</v>
      </c>
      <c r="CL9" s="77">
        <f>'PMPMs Jan20-Jun20'!CL9*'PMPMs Jan20-Jun20'!$C9</f>
        <v>0</v>
      </c>
      <c r="CM9" s="77">
        <f>'PMPMs Jan20-Jun20'!CM9*'PMPMs Jan20-Jun20'!$C9</f>
        <v>0</v>
      </c>
      <c r="CN9" s="77">
        <f>'PMPMs Jan20-Jun20'!CN9*'PMPMs Jan20-Jun20'!$C9</f>
        <v>0</v>
      </c>
      <c r="CO9" s="77">
        <f>'PMPMs Jan20-Jun20'!CO9*'PMPMs Jan20-Jun20'!$C9</f>
        <v>0</v>
      </c>
      <c r="CP9" s="77">
        <f>'PMPMs Jan20-Jun20'!CP9*'PMPMs Jan20-Jun20'!$C9</f>
        <v>0</v>
      </c>
      <c r="CQ9" s="77">
        <f>'PMPMs Jan20-Jun20'!CQ9*'PMPMs Jan20-Jun20'!$C9</f>
        <v>-26.52</v>
      </c>
      <c r="CR9" s="77">
        <f>'PMPMs Jan20-Jun20'!CR9*'PMPMs Jan20-Jun20'!$C9</f>
        <v>0</v>
      </c>
      <c r="CS9" s="77">
        <f>'PMPMs Jan20-Jun20'!CS9*'PMPMs Jan20-Jun20'!$C9</f>
        <v>0</v>
      </c>
      <c r="CT9" s="77">
        <f>'PMPMs Jan20-Jun20'!CT9*'PMPMs Jan20-Jun20'!$C9</f>
        <v>0</v>
      </c>
      <c r="CU9" s="77">
        <f>'PMPMs Jan20-Jun20'!CU9*'PMPMs Jan20-Jun20'!$C9</f>
        <v>0</v>
      </c>
      <c r="CV9" s="77">
        <f>'PMPMs Jan20-Jun20'!CV9*'PMPMs Jan20-Jun20'!$C9</f>
        <v>0</v>
      </c>
      <c r="CW9" s="77">
        <f>'PMPMs Jan20-Jun20'!CW9*'PMPMs Jan20-Jun20'!$C9</f>
        <v>0</v>
      </c>
      <c r="CX9" s="77">
        <f>'PMPMs Jan20-Jun20'!CX9*'PMPMs Jan20-Jun20'!$C9</f>
        <v>0</v>
      </c>
      <c r="CY9" s="77">
        <f>'PMPMs Jan20-Jun20'!CY9*'PMPMs Jan20-Jun20'!$C9</f>
        <v>0</v>
      </c>
      <c r="CZ9" s="77">
        <f>'PMPMs Jan20-Jun20'!CZ9*'PMPMs Jan20-Jun20'!$C9</f>
        <v>0</v>
      </c>
      <c r="DA9" s="77">
        <f>'PMPMs Jan20-Jun20'!DA9*'PMPMs Jan20-Jun20'!$C9</f>
        <v>0</v>
      </c>
      <c r="DB9" s="77">
        <f>'PMPMs Jan20-Jun20'!DB9*'PMPMs Jan20-Jun20'!$C9</f>
        <v>0</v>
      </c>
      <c r="DC9" s="77">
        <f>'PMPMs Jan20-Jun20'!DC9*'PMPMs Jan20-Jun20'!$C9</f>
        <v>0</v>
      </c>
      <c r="DD9" s="77">
        <f>'PMPMs Jan20-Jun20'!DD9*'PMPMs Jan20-Jun20'!$C9</f>
        <v>0</v>
      </c>
      <c r="DE9" s="77">
        <f>'PMPMs Jan20-Jun20'!DE9*'PMPMs Jan20-Jun20'!$C9</f>
        <v>0</v>
      </c>
      <c r="DF9" s="77">
        <f>'PMPMs Jan20-Jun20'!DF9*'PMPMs Jan20-Jun20'!$C9</f>
        <v>0</v>
      </c>
      <c r="DG9" s="77">
        <f>'PMPMs Jan20-Jun20'!DG9*'PMPMs Jan20-Jun20'!$C9</f>
        <v>0</v>
      </c>
      <c r="DH9" s="77">
        <f>'PMPMs Jan20-Jun20'!DH9*'PMPMs Jan20-Jun20'!$C9</f>
        <v>0</v>
      </c>
      <c r="DI9" s="77">
        <f>'PMPMs Jan20-Jun20'!DI9*'PMPMs Jan20-Jun20'!$C9</f>
        <v>0</v>
      </c>
      <c r="DJ9" s="77">
        <f>'PMPMs Jan20-Jun20'!DJ9*'PMPMs Jan20-Jun20'!$C9</f>
        <v>0</v>
      </c>
      <c r="DK9" s="77">
        <f>'PMPMs Jan20-Jun20'!DK9*'PMPMs Jan20-Jun20'!$C9</f>
        <v>0</v>
      </c>
      <c r="DL9" s="77">
        <f>'PMPMs Jan20-Jun20'!DL9*'PMPMs Jan20-Jun20'!$C9</f>
        <v>0</v>
      </c>
      <c r="DM9" s="78">
        <f>'PMPMs Jan20-Jun20'!DM9*'PMPMs Jan20-Jun20'!$C9</f>
        <v>0</v>
      </c>
    </row>
    <row r="10" spans="1:117" x14ac:dyDescent="0.25">
      <c r="A10" s="50" t="s">
        <v>11</v>
      </c>
      <c r="B10" s="51" t="s">
        <v>6</v>
      </c>
      <c r="C10" s="52">
        <v>0.91</v>
      </c>
      <c r="D10" s="45"/>
      <c r="E10" s="45"/>
      <c r="F10" s="45"/>
      <c r="G10" s="36"/>
      <c r="H10" s="37"/>
      <c r="I10" s="37"/>
      <c r="J10" s="37"/>
      <c r="K10" s="37"/>
      <c r="L10" s="38"/>
      <c r="M10" s="107"/>
      <c r="N10" s="36"/>
      <c r="O10" s="37"/>
      <c r="P10" s="37"/>
      <c r="Q10" s="37"/>
      <c r="R10" s="37"/>
      <c r="S10" s="37"/>
      <c r="T10" s="37"/>
      <c r="U10" s="79">
        <v>558928.37</v>
      </c>
      <c r="V10" s="79">
        <v>1093121.1200000001</v>
      </c>
      <c r="W10" s="79">
        <v>1088.3599999999999</v>
      </c>
      <c r="X10" s="79">
        <v>278.46000000000004</v>
      </c>
      <c r="Y10" s="79">
        <v>151.96999999999997</v>
      </c>
      <c r="Z10" s="79">
        <v>1922.8300000000002</v>
      </c>
      <c r="AA10" s="79">
        <v>-297.56999999999994</v>
      </c>
      <c r="AB10" s="79">
        <v>-1285.83</v>
      </c>
      <c r="AC10" s="79">
        <v>-111.02000000000001</v>
      </c>
      <c r="AD10" s="79">
        <v>-48.230000000000004</v>
      </c>
      <c r="AE10" s="79">
        <v>-341.25</v>
      </c>
      <c r="AF10" s="79">
        <v>-153.79000000000002</v>
      </c>
      <c r="AG10" s="79">
        <v>-83.72</v>
      </c>
      <c r="AH10" s="79">
        <f>'PMPMs Jan20-Jun20'!AH10*'PMPMs Jan20-Jun20'!$C10</f>
        <v>-46.410000000000004</v>
      </c>
      <c r="AI10" s="79">
        <f>'PMPMs Jan20-Jun20'!AI10*'PMPMs Jan20-Jun20'!$C10</f>
        <v>-88.27</v>
      </c>
      <c r="AJ10" s="79">
        <f>'PMPMs Jan20-Jun20'!AJ10*'PMPMs Jan20-Jun20'!$C10</f>
        <v>-33.67</v>
      </c>
      <c r="AK10" s="79">
        <f>'PMPMs Jan20-Jun20'!AK10*'PMPMs Jan20-Jun20'!$C10</f>
        <v>-31.85</v>
      </c>
      <c r="AL10" s="79">
        <f>'PMPMs Jan20-Jun20'!AL10*'PMPMs Jan20-Jun20'!$C10</f>
        <v>-196.56</v>
      </c>
      <c r="AM10" s="79">
        <f>'PMPMs Jan20-Jun20'!AM10*'PMPMs Jan20-Jun20'!$C10</f>
        <v>-28.21</v>
      </c>
      <c r="AN10" s="79">
        <f>'PMPMs Jan20-Jun20'!AN10*'PMPMs Jan20-Jun20'!$C10</f>
        <v>-43.68</v>
      </c>
      <c r="AO10" s="79">
        <f>'PMPMs Jan20-Jun20'!AO10*'PMPMs Jan20-Jun20'!$C10</f>
        <v>-45.5</v>
      </c>
      <c r="AP10" s="79">
        <f>'PMPMs Jan20-Jun20'!AP10*'PMPMs Jan20-Jun20'!$C10</f>
        <v>-114.66000000000001</v>
      </c>
      <c r="AQ10" s="79">
        <f>'PMPMs Jan20-Jun20'!AQ10*'PMPMs Jan20-Jun20'!$C10</f>
        <v>-62.79</v>
      </c>
      <c r="AR10" s="79">
        <f>'PMPMs Jan20-Jun20'!AR10*'PMPMs Jan20-Jun20'!$C10</f>
        <v>-18.2</v>
      </c>
      <c r="AS10" s="79">
        <f>'PMPMs Jan20-Jun20'!AS10*'PMPMs Jan20-Jun20'!$C10</f>
        <v>-27.3</v>
      </c>
      <c r="AT10" s="79">
        <f>'PMPMs Jan20-Jun20'!AT10*'PMPMs Jan20-Jun20'!$C10</f>
        <v>-22.75</v>
      </c>
      <c r="AU10" s="79">
        <f>'PMPMs Jan20-Jun20'!AU10*'PMPMs Jan20-Jun20'!$C10</f>
        <v>-39.130000000000003</v>
      </c>
      <c r="AV10" s="79">
        <f>'PMPMs Jan20-Jun20'!AV10*'PMPMs Jan20-Jun20'!$C10</f>
        <v>-27.3</v>
      </c>
      <c r="AW10" s="79">
        <f>'PMPMs Jan20-Jun20'!AW10*'PMPMs Jan20-Jun20'!$C10</f>
        <v>-43.68</v>
      </c>
      <c r="AX10" s="79">
        <f>'PMPMs Jan20-Jun20'!AX10*'PMPMs Jan20-Jun20'!$C10</f>
        <v>-27.3</v>
      </c>
      <c r="AY10" s="79">
        <f>'PMPMs Jan20-Jun20'!AY10*'PMPMs Jan20-Jun20'!$C10</f>
        <v>-25.48</v>
      </c>
      <c r="AZ10" s="79">
        <f>'PMPMs Jan20-Jun20'!AZ10*'PMPMs Jan20-Jun20'!$C10</f>
        <v>-40.950000000000003</v>
      </c>
      <c r="BA10" s="79">
        <f>'PMPMs Jan20-Jun20'!BA10*'PMPMs Jan20-Jun20'!$C10</f>
        <v>-24.57</v>
      </c>
      <c r="BB10" s="79">
        <f>'PMPMs Jan20-Jun20'!BB10*'PMPMs Jan20-Jun20'!$C10</f>
        <v>-15.47</v>
      </c>
      <c r="BC10" s="79">
        <f>'PMPMs Jan20-Jun20'!BC10*'PMPMs Jan20-Jun20'!$C10</f>
        <v>-30.94</v>
      </c>
      <c r="BD10" s="79">
        <f>'PMPMs Jan20-Jun20'!BD10*'PMPMs Jan20-Jun20'!$C10</f>
        <v>0</v>
      </c>
      <c r="BE10" s="79">
        <f>'PMPMs Jan20-Jun20'!BE10*'PMPMs Jan20-Jun20'!$C10</f>
        <v>0</v>
      </c>
      <c r="BF10" s="79">
        <f>'PMPMs Jan20-Jun20'!BF10*'PMPMs Jan20-Jun20'!$C10</f>
        <v>0</v>
      </c>
      <c r="BG10" s="79">
        <f>'PMPMs Jan20-Jun20'!BG10*'PMPMs Jan20-Jun20'!$C10</f>
        <v>0</v>
      </c>
      <c r="BH10" s="79">
        <f>'PMPMs Jan20-Jun20'!BH10*'PMPMs Jan20-Jun20'!$C10</f>
        <v>0</v>
      </c>
      <c r="BI10" s="80">
        <f>'PMPMs Jan20-Jun20'!BI10*'PMPMs Jan20-Jun20'!$C10</f>
        <v>0</v>
      </c>
      <c r="BK10" s="53"/>
      <c r="BL10" s="54"/>
      <c r="BM10" s="54"/>
      <c r="BN10" s="54"/>
      <c r="BO10" s="54"/>
      <c r="BP10" s="55"/>
      <c r="BQ10" s="105"/>
      <c r="BR10" s="53"/>
      <c r="BS10" s="54"/>
      <c r="BT10" s="54"/>
      <c r="BU10" s="54"/>
      <c r="BV10" s="54"/>
      <c r="BW10" s="54"/>
      <c r="BX10" s="54"/>
      <c r="BY10" s="54"/>
      <c r="BZ10" s="54"/>
      <c r="CA10" s="54"/>
      <c r="CB10" s="54"/>
      <c r="CC10" s="54"/>
      <c r="CD10" s="79">
        <v>1479.6599999999999</v>
      </c>
      <c r="CE10" s="79">
        <v>-225.68</v>
      </c>
      <c r="CF10" s="79">
        <v>-586.94999999999993</v>
      </c>
      <c r="CG10" s="79">
        <v>107.38000000000001</v>
      </c>
      <c r="CH10" s="79">
        <v>34.58</v>
      </c>
      <c r="CI10" s="79">
        <v>22.75</v>
      </c>
      <c r="CJ10" s="79">
        <v>7.2799999999999994</v>
      </c>
      <c r="CK10" s="79">
        <f>'PMPMs Jan20-Jun20'!CK10*'PMPMs Jan20-Jun20'!$C10</f>
        <v>0</v>
      </c>
      <c r="CL10" s="79">
        <f>'PMPMs Jan20-Jun20'!CL10*'PMPMs Jan20-Jun20'!$C10</f>
        <v>0</v>
      </c>
      <c r="CM10" s="79">
        <f>'PMPMs Jan20-Jun20'!CM10*'PMPMs Jan20-Jun20'!$C10</f>
        <v>-5.46</v>
      </c>
      <c r="CN10" s="79">
        <f>'PMPMs Jan20-Jun20'!CN10*'PMPMs Jan20-Jun20'!$C10</f>
        <v>-5.46</v>
      </c>
      <c r="CO10" s="79">
        <f>'PMPMs Jan20-Jun20'!CO10*'PMPMs Jan20-Jun20'!$C10</f>
        <v>0</v>
      </c>
      <c r="CP10" s="79">
        <f>'PMPMs Jan20-Jun20'!CP10*'PMPMs Jan20-Jun20'!$C10</f>
        <v>0</v>
      </c>
      <c r="CQ10" s="79">
        <f>'PMPMs Jan20-Jun20'!CQ10*'PMPMs Jan20-Jun20'!$C10</f>
        <v>0</v>
      </c>
      <c r="CR10" s="79">
        <f>'PMPMs Jan20-Jun20'!CR10*'PMPMs Jan20-Jun20'!$C10</f>
        <v>0</v>
      </c>
      <c r="CS10" s="79">
        <f>'PMPMs Jan20-Jun20'!CS10*'PMPMs Jan20-Jun20'!$C10</f>
        <v>0</v>
      </c>
      <c r="CT10" s="79">
        <f>'PMPMs Jan20-Jun20'!CT10*'PMPMs Jan20-Jun20'!$C10</f>
        <v>0</v>
      </c>
      <c r="CU10" s="79">
        <f>'PMPMs Jan20-Jun20'!CU10*'PMPMs Jan20-Jun20'!$C10</f>
        <v>0</v>
      </c>
      <c r="CV10" s="79">
        <f>'PMPMs Jan20-Jun20'!CV10*'PMPMs Jan20-Jun20'!$C10</f>
        <v>0</v>
      </c>
      <c r="CW10" s="79">
        <f>'PMPMs Jan20-Jun20'!CW10*'PMPMs Jan20-Jun20'!$C10</f>
        <v>0</v>
      </c>
      <c r="CX10" s="79">
        <f>'PMPMs Jan20-Jun20'!CX10*'PMPMs Jan20-Jun20'!$C10</f>
        <v>0</v>
      </c>
      <c r="CY10" s="79">
        <f>'PMPMs Jan20-Jun20'!CY10*'PMPMs Jan20-Jun20'!$C10</f>
        <v>0</v>
      </c>
      <c r="CZ10" s="79">
        <f>'PMPMs Jan20-Jun20'!CZ10*'PMPMs Jan20-Jun20'!$C10</f>
        <v>0</v>
      </c>
      <c r="DA10" s="79">
        <f>'PMPMs Jan20-Jun20'!DA10*'PMPMs Jan20-Jun20'!$C10</f>
        <v>0</v>
      </c>
      <c r="DB10" s="79">
        <f>'PMPMs Jan20-Jun20'!DB10*'PMPMs Jan20-Jun20'!$C10</f>
        <v>0</v>
      </c>
      <c r="DC10" s="79">
        <f>'PMPMs Jan20-Jun20'!DC10*'PMPMs Jan20-Jun20'!$C10</f>
        <v>0</v>
      </c>
      <c r="DD10" s="79">
        <f>'PMPMs Jan20-Jun20'!DD10*'PMPMs Jan20-Jun20'!$C10</f>
        <v>0</v>
      </c>
      <c r="DE10" s="79">
        <f>'PMPMs Jan20-Jun20'!DE10*'PMPMs Jan20-Jun20'!$C10</f>
        <v>0</v>
      </c>
      <c r="DF10" s="79">
        <f>'PMPMs Jan20-Jun20'!DF10*'PMPMs Jan20-Jun20'!$C10</f>
        <v>0</v>
      </c>
      <c r="DG10" s="79">
        <f>'PMPMs Jan20-Jun20'!DG10*'PMPMs Jan20-Jun20'!$C10</f>
        <v>0</v>
      </c>
      <c r="DH10" s="79">
        <f>'PMPMs Jan20-Jun20'!DH10*'PMPMs Jan20-Jun20'!$C10</f>
        <v>0</v>
      </c>
      <c r="DI10" s="79">
        <f>'PMPMs Jan20-Jun20'!DI10*'PMPMs Jan20-Jun20'!$C10</f>
        <v>0</v>
      </c>
      <c r="DJ10" s="79">
        <f>'PMPMs Jan20-Jun20'!DJ10*'PMPMs Jan20-Jun20'!$C10</f>
        <v>0</v>
      </c>
      <c r="DK10" s="79">
        <f>'PMPMs Jan20-Jun20'!DK10*'PMPMs Jan20-Jun20'!$C10</f>
        <v>0</v>
      </c>
      <c r="DL10" s="79">
        <f>'PMPMs Jan20-Jun20'!DL10*'PMPMs Jan20-Jun20'!$C10</f>
        <v>0</v>
      </c>
      <c r="DM10" s="80">
        <f>'PMPMs Jan20-Jun20'!DM10*'PMPMs Jan20-Jun20'!$C10</f>
        <v>0</v>
      </c>
    </row>
    <row r="11" spans="1:117" x14ac:dyDescent="0.25">
      <c r="A11" s="50" t="s">
        <v>13</v>
      </c>
      <c r="B11" s="51" t="s">
        <v>7</v>
      </c>
      <c r="C11" s="52">
        <v>7.71</v>
      </c>
      <c r="D11" s="45"/>
      <c r="E11" s="45"/>
      <c r="F11" s="45"/>
      <c r="G11" s="36"/>
      <c r="H11" s="37"/>
      <c r="I11" s="37"/>
      <c r="J11" s="37"/>
      <c r="K11" s="37"/>
      <c r="L11" s="38"/>
      <c r="M11" s="107"/>
      <c r="N11" s="36"/>
      <c r="O11" s="37"/>
      <c r="P11" s="37"/>
      <c r="Q11" s="37"/>
      <c r="R11" s="37"/>
      <c r="S11" s="37"/>
      <c r="T11" s="37"/>
      <c r="U11" s="79">
        <v>31348.86</v>
      </c>
      <c r="V11" s="79">
        <v>66259.740000000005</v>
      </c>
      <c r="W11" s="79">
        <v>-15.42</v>
      </c>
      <c r="X11" s="79">
        <v>-46.259999999999991</v>
      </c>
      <c r="Y11" s="79">
        <v>-15.42</v>
      </c>
      <c r="Z11" s="79">
        <v>0</v>
      </c>
      <c r="AA11" s="79">
        <v>0</v>
      </c>
      <c r="AB11" s="79">
        <v>0</v>
      </c>
      <c r="AC11" s="79">
        <v>0</v>
      </c>
      <c r="AD11" s="79">
        <v>0</v>
      </c>
      <c r="AE11" s="79">
        <v>0</v>
      </c>
      <c r="AF11" s="79">
        <v>0</v>
      </c>
      <c r="AG11" s="79">
        <v>0</v>
      </c>
      <c r="AH11" s="79">
        <f>'PMPMs Jan20-Jun20'!AH11*'PMPMs Jan20-Jun20'!$C11</f>
        <v>0</v>
      </c>
      <c r="AI11" s="79">
        <f>'PMPMs Jan20-Jun20'!AI11*'PMPMs Jan20-Jun20'!$C11</f>
        <v>0</v>
      </c>
      <c r="AJ11" s="79">
        <f>'PMPMs Jan20-Jun20'!AJ11*'PMPMs Jan20-Jun20'!$C11</f>
        <v>0</v>
      </c>
      <c r="AK11" s="79">
        <f>'PMPMs Jan20-Jun20'!AK11*'PMPMs Jan20-Jun20'!$C11</f>
        <v>0</v>
      </c>
      <c r="AL11" s="79">
        <f>'PMPMs Jan20-Jun20'!AL11*'PMPMs Jan20-Jun20'!$C11</f>
        <v>0</v>
      </c>
      <c r="AM11" s="79">
        <f>'PMPMs Jan20-Jun20'!AM11*'PMPMs Jan20-Jun20'!$C11</f>
        <v>0</v>
      </c>
      <c r="AN11" s="79">
        <f>'PMPMs Jan20-Jun20'!AN11*'PMPMs Jan20-Jun20'!$C11</f>
        <v>0</v>
      </c>
      <c r="AO11" s="79">
        <f>'PMPMs Jan20-Jun20'!AO11*'PMPMs Jan20-Jun20'!$C11</f>
        <v>0</v>
      </c>
      <c r="AP11" s="79">
        <f>'PMPMs Jan20-Jun20'!AP11*'PMPMs Jan20-Jun20'!$C11</f>
        <v>0</v>
      </c>
      <c r="AQ11" s="79">
        <f>'PMPMs Jan20-Jun20'!AQ11*'PMPMs Jan20-Jun20'!$C11</f>
        <v>0</v>
      </c>
      <c r="AR11" s="79">
        <f>'PMPMs Jan20-Jun20'!AR11*'PMPMs Jan20-Jun20'!$C11</f>
        <v>0</v>
      </c>
      <c r="AS11" s="79">
        <f>'PMPMs Jan20-Jun20'!AS11*'PMPMs Jan20-Jun20'!$C11</f>
        <v>0</v>
      </c>
      <c r="AT11" s="79">
        <f>'PMPMs Jan20-Jun20'!AT11*'PMPMs Jan20-Jun20'!$C11</f>
        <v>0</v>
      </c>
      <c r="AU11" s="79">
        <f>'PMPMs Jan20-Jun20'!AU11*'PMPMs Jan20-Jun20'!$C11</f>
        <v>0</v>
      </c>
      <c r="AV11" s="79">
        <f>'PMPMs Jan20-Jun20'!AV11*'PMPMs Jan20-Jun20'!$C11</f>
        <v>0</v>
      </c>
      <c r="AW11" s="79">
        <f>'PMPMs Jan20-Jun20'!AW11*'PMPMs Jan20-Jun20'!$C11</f>
        <v>0</v>
      </c>
      <c r="AX11" s="79">
        <f>'PMPMs Jan20-Jun20'!AX11*'PMPMs Jan20-Jun20'!$C11</f>
        <v>0</v>
      </c>
      <c r="AY11" s="79">
        <f>'PMPMs Jan20-Jun20'!AY11*'PMPMs Jan20-Jun20'!$C11</f>
        <v>-46.26</v>
      </c>
      <c r="AZ11" s="79">
        <f>'PMPMs Jan20-Jun20'!AZ11*'PMPMs Jan20-Jun20'!$C11</f>
        <v>0</v>
      </c>
      <c r="BA11" s="79">
        <f>'PMPMs Jan20-Jun20'!BA11*'PMPMs Jan20-Jun20'!$C11</f>
        <v>0</v>
      </c>
      <c r="BB11" s="79">
        <f>'PMPMs Jan20-Jun20'!BB11*'PMPMs Jan20-Jun20'!$C11</f>
        <v>0</v>
      </c>
      <c r="BC11" s="79">
        <f>'PMPMs Jan20-Jun20'!BC11*'PMPMs Jan20-Jun20'!$C11</f>
        <v>0</v>
      </c>
      <c r="BD11" s="79">
        <f>'PMPMs Jan20-Jun20'!BD11*'PMPMs Jan20-Jun20'!$C11</f>
        <v>0</v>
      </c>
      <c r="BE11" s="79">
        <f>'PMPMs Jan20-Jun20'!BE11*'PMPMs Jan20-Jun20'!$C11</f>
        <v>0</v>
      </c>
      <c r="BF11" s="79">
        <f>'PMPMs Jan20-Jun20'!BF11*'PMPMs Jan20-Jun20'!$C11</f>
        <v>0</v>
      </c>
      <c r="BG11" s="79">
        <f>'PMPMs Jan20-Jun20'!BG11*'PMPMs Jan20-Jun20'!$C11</f>
        <v>0</v>
      </c>
      <c r="BH11" s="79">
        <f>'PMPMs Jan20-Jun20'!BH11*'PMPMs Jan20-Jun20'!$C11</f>
        <v>0</v>
      </c>
      <c r="BI11" s="80">
        <f>'PMPMs Jan20-Jun20'!BI11*'PMPMs Jan20-Jun20'!$C11</f>
        <v>0</v>
      </c>
      <c r="BK11" s="53"/>
      <c r="BL11" s="54"/>
      <c r="BM11" s="54"/>
      <c r="BN11" s="54"/>
      <c r="BO11" s="54"/>
      <c r="BP11" s="55"/>
      <c r="BQ11" s="105"/>
      <c r="BR11" s="53"/>
      <c r="BS11" s="54"/>
      <c r="BT11" s="54"/>
      <c r="BU11" s="54"/>
      <c r="BV11" s="54"/>
      <c r="BW11" s="54"/>
      <c r="BX11" s="54"/>
      <c r="BY11" s="54"/>
      <c r="BZ11" s="54"/>
      <c r="CA11" s="54"/>
      <c r="CB11" s="54"/>
      <c r="CC11" s="54"/>
      <c r="CD11" s="79">
        <v>0</v>
      </c>
      <c r="CE11" s="79">
        <v>0</v>
      </c>
      <c r="CF11" s="79">
        <v>0</v>
      </c>
      <c r="CG11" s="79">
        <v>0</v>
      </c>
      <c r="CH11" s="79">
        <v>0</v>
      </c>
      <c r="CI11" s="79">
        <v>0</v>
      </c>
      <c r="CJ11" s="79">
        <v>0</v>
      </c>
      <c r="CK11" s="79">
        <f>'PMPMs Jan20-Jun20'!CK11*'PMPMs Jan20-Jun20'!$C11</f>
        <v>0</v>
      </c>
      <c r="CL11" s="79">
        <f>'PMPMs Jan20-Jun20'!CL11*'PMPMs Jan20-Jun20'!$C11</f>
        <v>0</v>
      </c>
      <c r="CM11" s="79">
        <f>'PMPMs Jan20-Jun20'!CM11*'PMPMs Jan20-Jun20'!$C11</f>
        <v>0</v>
      </c>
      <c r="CN11" s="79">
        <f>'PMPMs Jan20-Jun20'!CN11*'PMPMs Jan20-Jun20'!$C11</f>
        <v>0</v>
      </c>
      <c r="CO11" s="79">
        <f>'PMPMs Jan20-Jun20'!CO11*'PMPMs Jan20-Jun20'!$C11</f>
        <v>0</v>
      </c>
      <c r="CP11" s="79">
        <f>'PMPMs Jan20-Jun20'!CP11*'PMPMs Jan20-Jun20'!$C11</f>
        <v>0</v>
      </c>
      <c r="CQ11" s="79">
        <f>'PMPMs Jan20-Jun20'!CQ11*'PMPMs Jan20-Jun20'!$C11</f>
        <v>0</v>
      </c>
      <c r="CR11" s="79">
        <f>'PMPMs Jan20-Jun20'!CR11*'PMPMs Jan20-Jun20'!$C11</f>
        <v>0</v>
      </c>
      <c r="CS11" s="79">
        <f>'PMPMs Jan20-Jun20'!CS11*'PMPMs Jan20-Jun20'!$C11</f>
        <v>0</v>
      </c>
      <c r="CT11" s="79">
        <f>'PMPMs Jan20-Jun20'!CT11*'PMPMs Jan20-Jun20'!$C11</f>
        <v>0</v>
      </c>
      <c r="CU11" s="79">
        <f>'PMPMs Jan20-Jun20'!CU11*'PMPMs Jan20-Jun20'!$C11</f>
        <v>0</v>
      </c>
      <c r="CV11" s="79">
        <f>'PMPMs Jan20-Jun20'!CV11*'PMPMs Jan20-Jun20'!$C11</f>
        <v>0</v>
      </c>
      <c r="CW11" s="79">
        <f>'PMPMs Jan20-Jun20'!CW11*'PMPMs Jan20-Jun20'!$C11</f>
        <v>0</v>
      </c>
      <c r="CX11" s="79">
        <f>'PMPMs Jan20-Jun20'!CX11*'PMPMs Jan20-Jun20'!$C11</f>
        <v>0</v>
      </c>
      <c r="CY11" s="79">
        <f>'PMPMs Jan20-Jun20'!CY11*'PMPMs Jan20-Jun20'!$C11</f>
        <v>0</v>
      </c>
      <c r="CZ11" s="79">
        <f>'PMPMs Jan20-Jun20'!CZ11*'PMPMs Jan20-Jun20'!$C11</f>
        <v>0</v>
      </c>
      <c r="DA11" s="79">
        <f>'PMPMs Jan20-Jun20'!DA11*'PMPMs Jan20-Jun20'!$C11</f>
        <v>0</v>
      </c>
      <c r="DB11" s="79">
        <f>'PMPMs Jan20-Jun20'!DB11*'PMPMs Jan20-Jun20'!$C11</f>
        <v>0</v>
      </c>
      <c r="DC11" s="79">
        <f>'PMPMs Jan20-Jun20'!DC11*'PMPMs Jan20-Jun20'!$C11</f>
        <v>0</v>
      </c>
      <c r="DD11" s="79">
        <f>'PMPMs Jan20-Jun20'!DD11*'PMPMs Jan20-Jun20'!$C11</f>
        <v>0</v>
      </c>
      <c r="DE11" s="79">
        <f>'PMPMs Jan20-Jun20'!DE11*'PMPMs Jan20-Jun20'!$C11</f>
        <v>0</v>
      </c>
      <c r="DF11" s="79">
        <f>'PMPMs Jan20-Jun20'!DF11*'PMPMs Jan20-Jun20'!$C11</f>
        <v>0</v>
      </c>
      <c r="DG11" s="79">
        <f>'PMPMs Jan20-Jun20'!DG11*'PMPMs Jan20-Jun20'!$C11</f>
        <v>0</v>
      </c>
      <c r="DH11" s="79">
        <f>'PMPMs Jan20-Jun20'!DH11*'PMPMs Jan20-Jun20'!$C11</f>
        <v>0</v>
      </c>
      <c r="DI11" s="79">
        <f>'PMPMs Jan20-Jun20'!DI11*'PMPMs Jan20-Jun20'!$C11</f>
        <v>0</v>
      </c>
      <c r="DJ11" s="79">
        <f>'PMPMs Jan20-Jun20'!DJ11*'PMPMs Jan20-Jun20'!$C11</f>
        <v>0</v>
      </c>
      <c r="DK11" s="79">
        <f>'PMPMs Jan20-Jun20'!DK11*'PMPMs Jan20-Jun20'!$C11</f>
        <v>0</v>
      </c>
      <c r="DL11" s="79">
        <f>'PMPMs Jan20-Jun20'!DL11*'PMPMs Jan20-Jun20'!$C11</f>
        <v>0</v>
      </c>
      <c r="DM11" s="80">
        <f>'PMPMs Jan20-Jun20'!DM11*'PMPMs Jan20-Jun20'!$C11</f>
        <v>0</v>
      </c>
    </row>
    <row r="12" spans="1:117" x14ac:dyDescent="0.25">
      <c r="A12" s="50" t="s">
        <v>14</v>
      </c>
      <c r="B12" s="51" t="s">
        <v>8</v>
      </c>
      <c r="C12" s="52">
        <v>5.87</v>
      </c>
      <c r="D12" s="45"/>
      <c r="E12" s="45"/>
      <c r="F12" s="45"/>
      <c r="G12" s="36"/>
      <c r="H12" s="37"/>
      <c r="I12" s="37"/>
      <c r="J12" s="37"/>
      <c r="K12" s="37"/>
      <c r="L12" s="38"/>
      <c r="M12" s="107"/>
      <c r="N12" s="36"/>
      <c r="O12" s="37"/>
      <c r="P12" s="37"/>
      <c r="Q12" s="37"/>
      <c r="R12" s="37"/>
      <c r="S12" s="37"/>
      <c r="T12" s="37"/>
      <c r="U12" s="79">
        <v>534903.75</v>
      </c>
      <c r="V12" s="79">
        <v>1046609.26</v>
      </c>
      <c r="W12" s="79">
        <v>1021.3799999999999</v>
      </c>
      <c r="X12" s="79">
        <v>675.05</v>
      </c>
      <c r="Y12" s="79">
        <v>164.35999999999999</v>
      </c>
      <c r="Z12" s="79">
        <v>11.739999999999995</v>
      </c>
      <c r="AA12" s="79">
        <v>76.309999999999974</v>
      </c>
      <c r="AB12" s="79">
        <v>-146.75</v>
      </c>
      <c r="AC12" s="79">
        <v>-82.179999999999993</v>
      </c>
      <c r="AD12" s="79">
        <v>-164.35999999999999</v>
      </c>
      <c r="AE12" s="79">
        <v>-334.59</v>
      </c>
      <c r="AF12" s="79">
        <v>-82.179999999999993</v>
      </c>
      <c r="AG12" s="79">
        <v>-46.959999999999994</v>
      </c>
      <c r="AH12" s="79">
        <f>'PMPMs Jan20-Jun20'!AH12*'PMPMs Jan20-Jun20'!$C12</f>
        <v>-29.35</v>
      </c>
      <c r="AI12" s="79">
        <f>'PMPMs Jan20-Jun20'!AI12*'PMPMs Jan20-Jun20'!$C12</f>
        <v>0</v>
      </c>
      <c r="AJ12" s="79">
        <f>'PMPMs Jan20-Jun20'!AJ12*'PMPMs Jan20-Jun20'!$C12</f>
        <v>-123.27</v>
      </c>
      <c r="AK12" s="79">
        <f>'PMPMs Jan20-Jun20'!AK12*'PMPMs Jan20-Jun20'!$C12</f>
        <v>-23.48</v>
      </c>
      <c r="AL12" s="79">
        <f>'PMPMs Jan20-Jun20'!AL12*'PMPMs Jan20-Jun20'!$C12</f>
        <v>-35.22</v>
      </c>
      <c r="AM12" s="79">
        <f>'PMPMs Jan20-Jun20'!AM12*'PMPMs Jan20-Jun20'!$C12</f>
        <v>-105.66</v>
      </c>
      <c r="AN12" s="79">
        <f>'PMPMs Jan20-Jun20'!AN12*'PMPMs Jan20-Jun20'!$C12</f>
        <v>-46.96</v>
      </c>
      <c r="AO12" s="79">
        <f>'PMPMs Jan20-Jun20'!AO12*'PMPMs Jan20-Jun20'!$C12</f>
        <v>-5.87</v>
      </c>
      <c r="AP12" s="79">
        <f>'PMPMs Jan20-Jun20'!AP12*'PMPMs Jan20-Jun20'!$C12</f>
        <v>-35.22</v>
      </c>
      <c r="AQ12" s="79">
        <f>'PMPMs Jan20-Jun20'!AQ12*'PMPMs Jan20-Jun20'!$C12</f>
        <v>-29.35</v>
      </c>
      <c r="AR12" s="79">
        <f>'PMPMs Jan20-Jun20'!AR12*'PMPMs Jan20-Jun20'!$C12</f>
        <v>-93.92</v>
      </c>
      <c r="AS12" s="79">
        <f>'PMPMs Jan20-Jun20'!AS12*'PMPMs Jan20-Jun20'!$C12</f>
        <v>-35.22</v>
      </c>
      <c r="AT12" s="79">
        <f>'PMPMs Jan20-Jun20'!AT12*'PMPMs Jan20-Jun20'!$C12</f>
        <v>-5.87</v>
      </c>
      <c r="AU12" s="79">
        <f>'PMPMs Jan20-Jun20'!AU12*'PMPMs Jan20-Jun20'!$C12</f>
        <v>-35.22</v>
      </c>
      <c r="AV12" s="79">
        <f>'PMPMs Jan20-Jun20'!AV12*'PMPMs Jan20-Jun20'!$C12</f>
        <v>-70.44</v>
      </c>
      <c r="AW12" s="79">
        <f>'PMPMs Jan20-Jun20'!AW12*'PMPMs Jan20-Jun20'!$C12</f>
        <v>-88.05</v>
      </c>
      <c r="AX12" s="79">
        <f>'PMPMs Jan20-Jun20'!AX12*'PMPMs Jan20-Jun20'!$C12</f>
        <v>0</v>
      </c>
      <c r="AY12" s="79">
        <f>'PMPMs Jan20-Jun20'!AY12*'PMPMs Jan20-Jun20'!$C12</f>
        <v>0</v>
      </c>
      <c r="AZ12" s="79">
        <f>'PMPMs Jan20-Jun20'!AZ12*'PMPMs Jan20-Jun20'!$C12</f>
        <v>-29.35</v>
      </c>
      <c r="BA12" s="79">
        <f>'PMPMs Jan20-Jun20'!BA12*'PMPMs Jan20-Jun20'!$C12</f>
        <v>-41.09</v>
      </c>
      <c r="BB12" s="79">
        <f>'PMPMs Jan20-Jun20'!BB12*'PMPMs Jan20-Jun20'!$C12</f>
        <v>0</v>
      </c>
      <c r="BC12" s="79">
        <f>'PMPMs Jan20-Jun20'!BC12*'PMPMs Jan20-Jun20'!$C12</f>
        <v>-11.74</v>
      </c>
      <c r="BD12" s="79">
        <f>'PMPMs Jan20-Jun20'!BD12*'PMPMs Jan20-Jun20'!$C12</f>
        <v>0</v>
      </c>
      <c r="BE12" s="79">
        <f>'PMPMs Jan20-Jun20'!BE12*'PMPMs Jan20-Jun20'!$C12</f>
        <v>0</v>
      </c>
      <c r="BF12" s="79">
        <f>'PMPMs Jan20-Jun20'!BF12*'PMPMs Jan20-Jun20'!$C12</f>
        <v>0</v>
      </c>
      <c r="BG12" s="79">
        <f>'PMPMs Jan20-Jun20'!BG12*'PMPMs Jan20-Jun20'!$C12</f>
        <v>0</v>
      </c>
      <c r="BH12" s="79">
        <f>'PMPMs Jan20-Jun20'!BH12*'PMPMs Jan20-Jun20'!$C12</f>
        <v>0</v>
      </c>
      <c r="BI12" s="80">
        <f>'PMPMs Jan20-Jun20'!BI12*'PMPMs Jan20-Jun20'!$C12</f>
        <v>0</v>
      </c>
      <c r="BK12" s="53"/>
      <c r="BL12" s="54"/>
      <c r="BM12" s="54"/>
      <c r="BN12" s="54"/>
      <c r="BO12" s="54"/>
      <c r="BP12" s="55"/>
      <c r="BQ12" s="105"/>
      <c r="BR12" s="53"/>
      <c r="BS12" s="54"/>
      <c r="BT12" s="54"/>
      <c r="BU12" s="54"/>
      <c r="BV12" s="54"/>
      <c r="BW12" s="54"/>
      <c r="BX12" s="54"/>
      <c r="BY12" s="54"/>
      <c r="BZ12" s="54"/>
      <c r="CA12" s="54"/>
      <c r="CB12" s="54"/>
      <c r="CC12" s="54"/>
      <c r="CD12" s="79">
        <v>70.44</v>
      </c>
      <c r="CE12" s="79">
        <v>64.570000000000007</v>
      </c>
      <c r="CF12" s="79">
        <v>11.74</v>
      </c>
      <c r="CG12" s="79">
        <v>11.74</v>
      </c>
      <c r="CH12" s="79">
        <v>0</v>
      </c>
      <c r="CI12" s="79">
        <v>5.87</v>
      </c>
      <c r="CJ12" s="79">
        <v>17.61</v>
      </c>
      <c r="CK12" s="79">
        <f>'PMPMs Jan20-Jun20'!CK12*'PMPMs Jan20-Jun20'!$C12</f>
        <v>0</v>
      </c>
      <c r="CL12" s="79">
        <f>'PMPMs Jan20-Jun20'!CL12*'PMPMs Jan20-Jun20'!$C12</f>
        <v>0</v>
      </c>
      <c r="CM12" s="79">
        <f>'PMPMs Jan20-Jun20'!CM12*'PMPMs Jan20-Jun20'!$C12</f>
        <v>0</v>
      </c>
      <c r="CN12" s="79">
        <f>'PMPMs Jan20-Jun20'!CN12*'PMPMs Jan20-Jun20'!$C12</f>
        <v>0</v>
      </c>
      <c r="CO12" s="79">
        <f>'PMPMs Jan20-Jun20'!CO12*'PMPMs Jan20-Jun20'!$C12</f>
        <v>0</v>
      </c>
      <c r="CP12" s="79">
        <f>'PMPMs Jan20-Jun20'!CP12*'PMPMs Jan20-Jun20'!$C12</f>
        <v>0</v>
      </c>
      <c r="CQ12" s="79">
        <f>'PMPMs Jan20-Jun20'!CQ12*'PMPMs Jan20-Jun20'!$C12</f>
        <v>0</v>
      </c>
      <c r="CR12" s="79">
        <f>'PMPMs Jan20-Jun20'!CR12*'PMPMs Jan20-Jun20'!$C12</f>
        <v>0</v>
      </c>
      <c r="CS12" s="79">
        <f>'PMPMs Jan20-Jun20'!CS12*'PMPMs Jan20-Jun20'!$C12</f>
        <v>0</v>
      </c>
      <c r="CT12" s="79">
        <f>'PMPMs Jan20-Jun20'!CT12*'PMPMs Jan20-Jun20'!$C12</f>
        <v>0</v>
      </c>
      <c r="CU12" s="79">
        <f>'PMPMs Jan20-Jun20'!CU12*'PMPMs Jan20-Jun20'!$C12</f>
        <v>0</v>
      </c>
      <c r="CV12" s="79">
        <f>'PMPMs Jan20-Jun20'!CV12*'PMPMs Jan20-Jun20'!$C12</f>
        <v>0</v>
      </c>
      <c r="CW12" s="79">
        <f>'PMPMs Jan20-Jun20'!CW12*'PMPMs Jan20-Jun20'!$C12</f>
        <v>0</v>
      </c>
      <c r="CX12" s="79">
        <f>'PMPMs Jan20-Jun20'!CX12*'PMPMs Jan20-Jun20'!$C12</f>
        <v>0</v>
      </c>
      <c r="CY12" s="79">
        <f>'PMPMs Jan20-Jun20'!CY12*'PMPMs Jan20-Jun20'!$C12</f>
        <v>0</v>
      </c>
      <c r="CZ12" s="79">
        <f>'PMPMs Jan20-Jun20'!CZ12*'PMPMs Jan20-Jun20'!$C12</f>
        <v>0</v>
      </c>
      <c r="DA12" s="79">
        <f>'PMPMs Jan20-Jun20'!DA12*'PMPMs Jan20-Jun20'!$C12</f>
        <v>0</v>
      </c>
      <c r="DB12" s="79">
        <f>'PMPMs Jan20-Jun20'!DB12*'PMPMs Jan20-Jun20'!$C12</f>
        <v>0</v>
      </c>
      <c r="DC12" s="79">
        <f>'PMPMs Jan20-Jun20'!DC12*'PMPMs Jan20-Jun20'!$C12</f>
        <v>0</v>
      </c>
      <c r="DD12" s="79">
        <f>'PMPMs Jan20-Jun20'!DD12*'PMPMs Jan20-Jun20'!$C12</f>
        <v>0</v>
      </c>
      <c r="DE12" s="79">
        <f>'PMPMs Jan20-Jun20'!DE12*'PMPMs Jan20-Jun20'!$C12</f>
        <v>0</v>
      </c>
      <c r="DF12" s="79">
        <f>'PMPMs Jan20-Jun20'!DF12*'PMPMs Jan20-Jun20'!$C12</f>
        <v>0</v>
      </c>
      <c r="DG12" s="79">
        <f>'PMPMs Jan20-Jun20'!DG12*'PMPMs Jan20-Jun20'!$C12</f>
        <v>0</v>
      </c>
      <c r="DH12" s="79">
        <f>'PMPMs Jan20-Jun20'!DH12*'PMPMs Jan20-Jun20'!$C12</f>
        <v>0</v>
      </c>
      <c r="DI12" s="79">
        <f>'PMPMs Jan20-Jun20'!DI12*'PMPMs Jan20-Jun20'!$C12</f>
        <v>0</v>
      </c>
      <c r="DJ12" s="79">
        <f>'PMPMs Jan20-Jun20'!DJ12*'PMPMs Jan20-Jun20'!$C12</f>
        <v>0</v>
      </c>
      <c r="DK12" s="79">
        <f>'PMPMs Jan20-Jun20'!DK12*'PMPMs Jan20-Jun20'!$C12</f>
        <v>0</v>
      </c>
      <c r="DL12" s="79">
        <f>'PMPMs Jan20-Jun20'!DL12*'PMPMs Jan20-Jun20'!$C12</f>
        <v>0</v>
      </c>
      <c r="DM12" s="80">
        <f>'PMPMs Jan20-Jun20'!DM12*'PMPMs Jan20-Jun20'!$C12</f>
        <v>0</v>
      </c>
    </row>
    <row r="13" spans="1:117" ht="15.75" thickBot="1" x14ac:dyDescent="0.3">
      <c r="A13" s="56" t="s">
        <v>15</v>
      </c>
      <c r="B13" s="57" t="s">
        <v>9</v>
      </c>
      <c r="C13" s="58">
        <v>0.64</v>
      </c>
      <c r="D13" s="45"/>
      <c r="E13" s="45"/>
      <c r="F13" s="45"/>
      <c r="G13" s="39"/>
      <c r="H13" s="40"/>
      <c r="I13" s="40"/>
      <c r="J13" s="40"/>
      <c r="K13" s="40"/>
      <c r="L13" s="41"/>
      <c r="M13" s="107"/>
      <c r="N13" s="39"/>
      <c r="O13" s="40"/>
      <c r="P13" s="40"/>
      <c r="Q13" s="40"/>
      <c r="R13" s="40"/>
      <c r="S13" s="40"/>
      <c r="T13" s="40"/>
      <c r="U13" s="81">
        <v>583998.07999999996</v>
      </c>
      <c r="V13" s="81">
        <v>1124714.8799999999</v>
      </c>
      <c r="W13" s="81">
        <v>1349.1199999999997</v>
      </c>
      <c r="X13" s="81">
        <v>617.6</v>
      </c>
      <c r="Y13" s="81">
        <v>274.56</v>
      </c>
      <c r="Z13" s="81">
        <v>-126.72</v>
      </c>
      <c r="AA13" s="81">
        <v>229.76000000000005</v>
      </c>
      <c r="AB13" s="81">
        <v>-370.56</v>
      </c>
      <c r="AC13" s="81">
        <v>-188.8</v>
      </c>
      <c r="AD13" s="81">
        <v>-129.28</v>
      </c>
      <c r="AE13" s="81">
        <v>-321.91999999999996</v>
      </c>
      <c r="AF13" s="81">
        <v>-142.07999999999998</v>
      </c>
      <c r="AG13" s="81">
        <v>-97.28</v>
      </c>
      <c r="AH13" s="81">
        <f>'PMPMs Jan20-Jun20'!AH13*'PMPMs Jan20-Jun20'!$C13</f>
        <v>-64</v>
      </c>
      <c r="AI13" s="81">
        <f>'PMPMs Jan20-Jun20'!AI13*'PMPMs Jan20-Jun20'!$C13</f>
        <v>-119.04</v>
      </c>
      <c r="AJ13" s="81">
        <f>'PMPMs Jan20-Jun20'!AJ13*'PMPMs Jan20-Jun20'!$C13</f>
        <v>-55.68</v>
      </c>
      <c r="AK13" s="81">
        <f>'PMPMs Jan20-Jun20'!AK13*'PMPMs Jan20-Jun20'!$C13</f>
        <v>-87.04</v>
      </c>
      <c r="AL13" s="81">
        <f>'PMPMs Jan20-Jun20'!AL13*'PMPMs Jan20-Jun20'!$C13</f>
        <v>-78.08</v>
      </c>
      <c r="AM13" s="81">
        <f>'PMPMs Jan20-Jun20'!AM13*'PMPMs Jan20-Jun20'!$C13</f>
        <v>-65.92</v>
      </c>
      <c r="AN13" s="81">
        <f>'PMPMs Jan20-Jun20'!AN13*'PMPMs Jan20-Jun20'!$C13</f>
        <v>-48.64</v>
      </c>
      <c r="AO13" s="81">
        <f>'PMPMs Jan20-Jun20'!AO13*'PMPMs Jan20-Jun20'!$C13</f>
        <v>-69.760000000000005</v>
      </c>
      <c r="AP13" s="81">
        <f>'PMPMs Jan20-Jun20'!AP13*'PMPMs Jan20-Jun20'!$C13</f>
        <v>-48.64</v>
      </c>
      <c r="AQ13" s="81">
        <f>'PMPMs Jan20-Jun20'!AQ13*'PMPMs Jan20-Jun20'!$C13</f>
        <v>-65.28</v>
      </c>
      <c r="AR13" s="81">
        <f>'PMPMs Jan20-Jun20'!AR13*'PMPMs Jan20-Jun20'!$C13</f>
        <v>-64</v>
      </c>
      <c r="AS13" s="81">
        <f>'PMPMs Jan20-Jun20'!AS13*'PMPMs Jan20-Jun20'!$C13</f>
        <v>-37.119999999999997</v>
      </c>
      <c r="AT13" s="81">
        <f>'PMPMs Jan20-Jun20'!AT13*'PMPMs Jan20-Jun20'!$C13</f>
        <v>-51.2</v>
      </c>
      <c r="AU13" s="81">
        <f>'PMPMs Jan20-Jun20'!AU13*'PMPMs Jan20-Jun20'!$C13</f>
        <v>-26.240000000000002</v>
      </c>
      <c r="AV13" s="81">
        <f>'PMPMs Jan20-Jun20'!AV13*'PMPMs Jan20-Jun20'!$C13</f>
        <v>-44.160000000000004</v>
      </c>
      <c r="AW13" s="81">
        <f>'PMPMs Jan20-Jun20'!AW13*'PMPMs Jan20-Jun20'!$C13</f>
        <v>-65.92</v>
      </c>
      <c r="AX13" s="81">
        <f>'PMPMs Jan20-Jun20'!AX13*'PMPMs Jan20-Jun20'!$C13</f>
        <v>-44.160000000000004</v>
      </c>
      <c r="AY13" s="81">
        <f>'PMPMs Jan20-Jun20'!AY13*'PMPMs Jan20-Jun20'!$C13</f>
        <v>-17.28</v>
      </c>
      <c r="AZ13" s="81">
        <f>'PMPMs Jan20-Jun20'!AZ13*'PMPMs Jan20-Jun20'!$C13</f>
        <v>-12.8</v>
      </c>
      <c r="BA13" s="81">
        <f>'PMPMs Jan20-Jun20'!BA13*'PMPMs Jan20-Jun20'!$C13</f>
        <v>-60.800000000000004</v>
      </c>
      <c r="BB13" s="81">
        <f>'PMPMs Jan20-Jun20'!BB13*'PMPMs Jan20-Jun20'!$C13</f>
        <v>-56.32</v>
      </c>
      <c r="BC13" s="81">
        <f>'PMPMs Jan20-Jun20'!BC13*'PMPMs Jan20-Jun20'!$C13</f>
        <v>-8.32</v>
      </c>
      <c r="BD13" s="81">
        <f>'PMPMs Jan20-Jun20'!BD13*'PMPMs Jan20-Jun20'!$C13</f>
        <v>0</v>
      </c>
      <c r="BE13" s="81">
        <f>'PMPMs Jan20-Jun20'!BE13*'PMPMs Jan20-Jun20'!$C13</f>
        <v>0</v>
      </c>
      <c r="BF13" s="81">
        <f>'PMPMs Jan20-Jun20'!BF13*'PMPMs Jan20-Jun20'!$C13</f>
        <v>0</v>
      </c>
      <c r="BG13" s="81">
        <f>'PMPMs Jan20-Jun20'!BG13*'PMPMs Jan20-Jun20'!$C13</f>
        <v>0</v>
      </c>
      <c r="BH13" s="81">
        <f>'PMPMs Jan20-Jun20'!BH13*'PMPMs Jan20-Jun20'!$C13</f>
        <v>0</v>
      </c>
      <c r="BI13" s="82">
        <f>'PMPMs Jan20-Jun20'!BI13*'PMPMs Jan20-Jun20'!$C13</f>
        <v>0</v>
      </c>
      <c r="BK13" s="59"/>
      <c r="BL13" s="60"/>
      <c r="BM13" s="60"/>
      <c r="BN13" s="60"/>
      <c r="BO13" s="60"/>
      <c r="BP13" s="61"/>
      <c r="BQ13" s="105"/>
      <c r="BR13" s="135"/>
      <c r="BS13" s="136"/>
      <c r="BT13" s="136"/>
      <c r="BU13" s="136"/>
      <c r="BV13" s="136"/>
      <c r="BW13" s="136"/>
      <c r="BX13" s="136"/>
      <c r="BY13" s="136"/>
      <c r="BZ13" s="136"/>
      <c r="CA13" s="136"/>
      <c r="CB13" s="136"/>
      <c r="CC13" s="136"/>
      <c r="CD13" s="137">
        <v>141.44</v>
      </c>
      <c r="CE13" s="137">
        <v>236.16</v>
      </c>
      <c r="CF13" s="137">
        <v>131.20000000000002</v>
      </c>
      <c r="CG13" s="137">
        <v>71.680000000000007</v>
      </c>
      <c r="CH13" s="137">
        <v>17.28</v>
      </c>
      <c r="CI13" s="137">
        <v>10.24</v>
      </c>
      <c r="CJ13" s="137">
        <v>24.32</v>
      </c>
      <c r="CK13" s="137">
        <f>'PMPMs Jan20-Jun20'!CK13*'PMPMs Jan20-Jun20'!$C13</f>
        <v>0</v>
      </c>
      <c r="CL13" s="137">
        <f>'PMPMs Jan20-Jun20'!CL13*'PMPMs Jan20-Jun20'!$C13</f>
        <v>0</v>
      </c>
      <c r="CM13" s="137">
        <f>'PMPMs Jan20-Jun20'!CM13*'PMPMs Jan20-Jun20'!$C13</f>
        <v>-1.28</v>
      </c>
      <c r="CN13" s="137">
        <f>'PMPMs Jan20-Jun20'!CN13*'PMPMs Jan20-Jun20'!$C13</f>
        <v>0</v>
      </c>
      <c r="CO13" s="137">
        <f>'PMPMs Jan20-Jun20'!CO13*'PMPMs Jan20-Jun20'!$C13</f>
        <v>0</v>
      </c>
      <c r="CP13" s="137">
        <f>'PMPMs Jan20-Jun20'!CP13*'PMPMs Jan20-Jun20'!$C13</f>
        <v>-2.56</v>
      </c>
      <c r="CQ13" s="137">
        <f>'PMPMs Jan20-Jun20'!CQ13*'PMPMs Jan20-Jun20'!$C13</f>
        <v>0</v>
      </c>
      <c r="CR13" s="137">
        <f>'PMPMs Jan20-Jun20'!CR13*'PMPMs Jan20-Jun20'!$C13</f>
        <v>0</v>
      </c>
      <c r="CS13" s="137">
        <f>'PMPMs Jan20-Jun20'!CS13*'PMPMs Jan20-Jun20'!$C13</f>
        <v>0</v>
      </c>
      <c r="CT13" s="137">
        <f>'PMPMs Jan20-Jun20'!CT13*'PMPMs Jan20-Jun20'!$C13</f>
        <v>0</v>
      </c>
      <c r="CU13" s="137">
        <f>'PMPMs Jan20-Jun20'!CU13*'PMPMs Jan20-Jun20'!$C13</f>
        <v>0</v>
      </c>
      <c r="CV13" s="137">
        <f>'PMPMs Jan20-Jun20'!CV13*'PMPMs Jan20-Jun20'!$C13</f>
        <v>0</v>
      </c>
      <c r="CW13" s="137">
        <f>'PMPMs Jan20-Jun20'!CW13*'PMPMs Jan20-Jun20'!$C13</f>
        <v>0</v>
      </c>
      <c r="CX13" s="137">
        <f>'PMPMs Jan20-Jun20'!CX13*'PMPMs Jan20-Jun20'!$C13</f>
        <v>0</v>
      </c>
      <c r="CY13" s="137">
        <f>'PMPMs Jan20-Jun20'!CY13*'PMPMs Jan20-Jun20'!$C13</f>
        <v>0</v>
      </c>
      <c r="CZ13" s="137">
        <f>'PMPMs Jan20-Jun20'!CZ13*'PMPMs Jan20-Jun20'!$C13</f>
        <v>0</v>
      </c>
      <c r="DA13" s="137">
        <f>'PMPMs Jan20-Jun20'!DA13*'PMPMs Jan20-Jun20'!$C13</f>
        <v>0</v>
      </c>
      <c r="DB13" s="137">
        <f>'PMPMs Jan20-Jun20'!DB13*'PMPMs Jan20-Jun20'!$C13</f>
        <v>0</v>
      </c>
      <c r="DC13" s="137">
        <f>'PMPMs Jan20-Jun20'!DC13*'PMPMs Jan20-Jun20'!$C13</f>
        <v>0</v>
      </c>
      <c r="DD13" s="137">
        <f>'PMPMs Jan20-Jun20'!DD13*'PMPMs Jan20-Jun20'!$C13</f>
        <v>0</v>
      </c>
      <c r="DE13" s="137">
        <f>'PMPMs Jan20-Jun20'!DE13*'PMPMs Jan20-Jun20'!$C13</f>
        <v>0</v>
      </c>
      <c r="DF13" s="137">
        <f>'PMPMs Jan20-Jun20'!DF13*'PMPMs Jan20-Jun20'!$C13</f>
        <v>0</v>
      </c>
      <c r="DG13" s="137">
        <f>'PMPMs Jan20-Jun20'!DG13*'PMPMs Jan20-Jun20'!$C13</f>
        <v>0</v>
      </c>
      <c r="DH13" s="137">
        <f>'PMPMs Jan20-Jun20'!DH13*'PMPMs Jan20-Jun20'!$C13</f>
        <v>0</v>
      </c>
      <c r="DI13" s="137">
        <f>'PMPMs Jan20-Jun20'!DI13*'PMPMs Jan20-Jun20'!$C13</f>
        <v>0</v>
      </c>
      <c r="DJ13" s="137">
        <f>'PMPMs Jan20-Jun20'!DJ13*'PMPMs Jan20-Jun20'!$C13</f>
        <v>0</v>
      </c>
      <c r="DK13" s="137">
        <f>'PMPMs Jan20-Jun20'!DK13*'PMPMs Jan20-Jun20'!$C13</f>
        <v>0</v>
      </c>
      <c r="DL13" s="137">
        <f>'PMPMs Jan20-Jun20'!DL13*'PMPMs Jan20-Jun20'!$C13</f>
        <v>0</v>
      </c>
      <c r="DM13" s="150">
        <f>'PMPMs Jan20-Jun20'!DM13*'PMPMs Jan20-Jun20'!$C13</f>
        <v>0</v>
      </c>
    </row>
    <row r="14" spans="1:117" x14ac:dyDescent="0.25">
      <c r="A14" s="92" t="s">
        <v>27</v>
      </c>
      <c r="B14" s="20"/>
      <c r="C14" s="20"/>
      <c r="D14" s="20"/>
      <c r="M14" s="107"/>
      <c r="BJ14" s="23"/>
      <c r="BQ14" s="105"/>
    </row>
    <row r="15" spans="1:117" x14ac:dyDescent="0.25">
      <c r="M15" s="107"/>
      <c r="AF15" s="93"/>
      <c r="BQ15" s="105"/>
      <c r="CI15" s="93"/>
    </row>
    <row r="17" spans="62:66" x14ac:dyDescent="0.25">
      <c r="BN17" s="99"/>
    </row>
    <row r="25" spans="62:66" x14ac:dyDescent="0.25">
      <c r="BJ25" s="20"/>
    </row>
  </sheetData>
  <sheetProtection algorithmName="SHA-512" hashValue="xSI4d1IhN2p1ErgcRAWQf+2Zld6vwutn8BxlJRyv6bvkILSf907REUcJl2prpubSbKFzxsu2d++SOn1RzuUysA==" saltValue="MyV2ZMtUxmI0M9GpgX5JgQ==" spinCount="100000" sheet="1" objects="1" scenarios="1"/>
  <mergeCells count="7">
    <mergeCell ref="A7:C7"/>
    <mergeCell ref="G7:L7"/>
    <mergeCell ref="BK7:BP7"/>
    <mergeCell ref="G6:BI6"/>
    <mergeCell ref="N7:BI7"/>
    <mergeCell ref="BK6:DM6"/>
    <mergeCell ref="BR7:DM7"/>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A17"/>
  <sheetViews>
    <sheetView workbookViewId="0">
      <selection activeCell="E6" sqref="E6"/>
    </sheetView>
  </sheetViews>
  <sheetFormatPr defaultColWidth="9.140625" defaultRowHeight="15" x14ac:dyDescent="0.25"/>
  <cols>
    <col min="1" max="1" width="24" style="20" customWidth="1"/>
    <col min="2" max="2" width="10.140625" style="20" customWidth="1"/>
    <col min="3" max="3" width="22.42578125" style="20" customWidth="1"/>
    <col min="4" max="4" width="2.85546875" style="20" customWidth="1"/>
    <col min="5" max="5" width="9.140625" style="20" customWidth="1"/>
    <col min="6" max="6" width="3.85546875" style="20" customWidth="1"/>
    <col min="7" max="9" width="9.140625" style="20"/>
    <col min="10" max="10" width="14.28515625" style="20" bestFit="1" customWidth="1"/>
    <col min="11" max="12" width="14" style="20" bestFit="1" customWidth="1"/>
    <col min="13" max="13" width="5.28515625" style="20" customWidth="1"/>
    <col min="14" max="16" width="9.140625" style="20"/>
    <col min="17" max="17" width="14.28515625" style="20" bestFit="1" customWidth="1"/>
    <col min="18" max="18" width="14" style="20" bestFit="1" customWidth="1"/>
    <col min="19" max="20" width="11.28515625" style="20" bestFit="1" customWidth="1"/>
    <col min="21" max="22" width="10.28515625" style="20" bestFit="1" customWidth="1"/>
    <col min="23" max="23" width="9.140625" style="20"/>
    <col min="24" max="24" width="10.28515625" style="20" bestFit="1" customWidth="1"/>
    <col min="25" max="25" width="10.85546875" style="20" bestFit="1" customWidth="1"/>
    <col min="26" max="27" width="9.140625" style="20"/>
    <col min="28" max="28" width="10.85546875" style="20" bestFit="1" customWidth="1"/>
    <col min="29" max="31" width="9.140625" style="20"/>
    <col min="32" max="32" width="10.85546875" style="20" bestFit="1" customWidth="1"/>
    <col min="33" max="42" width="9.140625" style="20"/>
    <col min="43" max="43" width="10.85546875" style="20" bestFit="1" customWidth="1"/>
    <col min="44" max="55" width="10.85546875" style="20" customWidth="1"/>
    <col min="56" max="59" width="9.140625" style="20"/>
    <col min="60" max="60" width="10.5703125" style="20" bestFit="1" customWidth="1"/>
    <col min="61" max="61" width="10.28515625" style="20" bestFit="1" customWidth="1"/>
    <col min="62" max="62" width="10.28515625" style="20" customWidth="1"/>
    <col min="63" max="63" width="5.28515625" style="20" customWidth="1"/>
    <col min="64" max="66" width="9.140625" style="20"/>
    <col min="67" max="67" width="10.5703125" style="20" bestFit="1" customWidth="1"/>
    <col min="68" max="68" width="10.28515625" style="20" bestFit="1" customWidth="1"/>
    <col min="69" max="69" width="9.140625" style="20"/>
    <col min="70" max="70" width="11.28515625" style="20" bestFit="1" customWidth="1"/>
    <col min="71" max="77" width="10.28515625" style="20" bestFit="1" customWidth="1"/>
    <col min="78" max="16384" width="9.140625" style="20"/>
  </cols>
  <sheetData>
    <row r="1" spans="1:105" x14ac:dyDescent="0.25">
      <c r="A1" s="22" t="s">
        <v>113</v>
      </c>
    </row>
    <row r="2" spans="1:105" x14ac:dyDescent="0.25">
      <c r="G2" s="29" t="s">
        <v>1</v>
      </c>
      <c r="H2" s="29" t="s">
        <v>1</v>
      </c>
      <c r="I2" s="29" t="s">
        <v>1</v>
      </c>
      <c r="J2" s="29" t="s">
        <v>1</v>
      </c>
      <c r="K2" s="29" t="s">
        <v>1</v>
      </c>
      <c r="L2" s="29" t="s">
        <v>1</v>
      </c>
      <c r="M2" s="29"/>
      <c r="N2" s="29" t="s">
        <v>1</v>
      </c>
      <c r="O2" s="29" t="s">
        <v>1</v>
      </c>
      <c r="P2" s="29" t="s">
        <v>1</v>
      </c>
      <c r="Q2" s="29" t="s">
        <v>1</v>
      </c>
      <c r="R2" s="29" t="s">
        <v>1</v>
      </c>
      <c r="S2" s="29" t="s">
        <v>1</v>
      </c>
      <c r="T2" s="29" t="s">
        <v>1</v>
      </c>
      <c r="U2" s="29" t="s">
        <v>1</v>
      </c>
      <c r="V2" s="29" t="s">
        <v>1</v>
      </c>
      <c r="W2" s="29" t="s">
        <v>1</v>
      </c>
      <c r="X2" s="29" t="s">
        <v>1</v>
      </c>
      <c r="Y2" s="29" t="s">
        <v>1</v>
      </c>
      <c r="Z2" s="29" t="s">
        <v>1</v>
      </c>
      <c r="AA2" s="29" t="s">
        <v>1</v>
      </c>
      <c r="AB2" s="29" t="s">
        <v>1</v>
      </c>
      <c r="AC2" s="29" t="s">
        <v>1</v>
      </c>
      <c r="AD2" s="29" t="s">
        <v>1</v>
      </c>
      <c r="AE2" s="29" t="s">
        <v>1</v>
      </c>
      <c r="AF2" s="29" t="s">
        <v>1</v>
      </c>
      <c r="AG2" s="29" t="s">
        <v>1</v>
      </c>
      <c r="AH2" s="29" t="s">
        <v>1</v>
      </c>
      <c r="AI2" s="29" t="s">
        <v>1</v>
      </c>
      <c r="AJ2" s="29" t="s">
        <v>1</v>
      </c>
      <c r="AK2" s="29" t="s">
        <v>1</v>
      </c>
      <c r="AL2" s="29" t="s">
        <v>1</v>
      </c>
      <c r="AM2" s="29" t="s">
        <v>1</v>
      </c>
      <c r="AN2" s="29" t="s">
        <v>1</v>
      </c>
      <c r="AO2" s="29" t="s">
        <v>1</v>
      </c>
      <c r="AP2" s="29" t="s">
        <v>1</v>
      </c>
      <c r="AQ2" s="29" t="s">
        <v>1</v>
      </c>
      <c r="AR2" s="29" t="s">
        <v>1</v>
      </c>
      <c r="AS2" s="29" t="s">
        <v>1</v>
      </c>
      <c r="AT2" s="29" t="s">
        <v>1</v>
      </c>
      <c r="AU2" s="29" t="s">
        <v>1</v>
      </c>
      <c r="AV2" s="29" t="s">
        <v>1</v>
      </c>
      <c r="AW2" s="29" t="s">
        <v>1</v>
      </c>
      <c r="AX2" s="29" t="s">
        <v>1</v>
      </c>
      <c r="AY2" s="29" t="s">
        <v>1</v>
      </c>
      <c r="AZ2" s="29" t="s">
        <v>1</v>
      </c>
      <c r="BA2" s="29" t="s">
        <v>1</v>
      </c>
      <c r="BB2" s="29" t="s">
        <v>1</v>
      </c>
      <c r="BC2" s="29" t="s">
        <v>1</v>
      </c>
      <c r="BE2" s="29" t="s">
        <v>26</v>
      </c>
      <c r="BF2" s="29" t="s">
        <v>26</v>
      </c>
      <c r="BG2" s="29" t="s">
        <v>26</v>
      </c>
      <c r="BH2" s="29" t="s">
        <v>26</v>
      </c>
      <c r="BI2" s="29" t="s">
        <v>26</v>
      </c>
      <c r="BJ2" s="29" t="s">
        <v>26</v>
      </c>
      <c r="BK2" s="29"/>
      <c r="BL2" s="29" t="s">
        <v>26</v>
      </c>
      <c r="BM2" s="29" t="s">
        <v>26</v>
      </c>
      <c r="BN2" s="29" t="s">
        <v>26</v>
      </c>
      <c r="BO2" s="29" t="s">
        <v>26</v>
      </c>
      <c r="BP2" s="29" t="s">
        <v>26</v>
      </c>
      <c r="BQ2" s="29" t="s">
        <v>26</v>
      </c>
      <c r="BR2" s="29" t="s">
        <v>26</v>
      </c>
      <c r="BS2" s="29" t="s">
        <v>26</v>
      </c>
      <c r="BT2" s="29" t="s">
        <v>26</v>
      </c>
      <c r="BU2" s="29" t="s">
        <v>26</v>
      </c>
      <c r="BV2" s="29" t="s">
        <v>26</v>
      </c>
      <c r="BW2" s="29" t="s">
        <v>26</v>
      </c>
      <c r="BX2" s="29" t="s">
        <v>26</v>
      </c>
      <c r="BY2" s="29" t="s">
        <v>26</v>
      </c>
      <c r="BZ2" s="29" t="s">
        <v>26</v>
      </c>
      <c r="CA2" s="29" t="s">
        <v>26</v>
      </c>
      <c r="CB2" s="29" t="s">
        <v>26</v>
      </c>
      <c r="CC2" s="29" t="s">
        <v>26</v>
      </c>
      <c r="CD2" s="29" t="s">
        <v>26</v>
      </c>
      <c r="CE2" s="29" t="s">
        <v>26</v>
      </c>
      <c r="CF2" s="29" t="s">
        <v>26</v>
      </c>
      <c r="CG2" s="29" t="s">
        <v>26</v>
      </c>
      <c r="CH2" s="29" t="s">
        <v>26</v>
      </c>
      <c r="CI2" s="29" t="s">
        <v>26</v>
      </c>
      <c r="CJ2" s="29" t="s">
        <v>26</v>
      </c>
      <c r="CK2" s="29" t="s">
        <v>26</v>
      </c>
      <c r="CL2" s="29" t="s">
        <v>26</v>
      </c>
      <c r="CM2" s="29" t="s">
        <v>26</v>
      </c>
      <c r="CN2" s="29" t="s">
        <v>26</v>
      </c>
      <c r="CO2" s="29" t="s">
        <v>26</v>
      </c>
      <c r="CP2" s="29" t="s">
        <v>26</v>
      </c>
      <c r="CQ2" s="29" t="s">
        <v>26</v>
      </c>
      <c r="CR2" s="29" t="s">
        <v>26</v>
      </c>
      <c r="CS2" s="29" t="s">
        <v>26</v>
      </c>
      <c r="CT2" s="29" t="s">
        <v>26</v>
      </c>
      <c r="CU2" s="29" t="s">
        <v>26</v>
      </c>
      <c r="CV2" s="29" t="s">
        <v>26</v>
      </c>
      <c r="CW2" s="29" t="s">
        <v>26</v>
      </c>
      <c r="CX2" s="29" t="s">
        <v>26</v>
      </c>
      <c r="CY2" s="29" t="s">
        <v>26</v>
      </c>
      <c r="CZ2" s="29" t="s">
        <v>26</v>
      </c>
      <c r="DA2" s="29" t="s">
        <v>26</v>
      </c>
    </row>
    <row r="3" spans="1:105" x14ac:dyDescent="0.25">
      <c r="A3" s="22"/>
      <c r="F3" s="28" t="s">
        <v>32</v>
      </c>
      <c r="G3" s="84">
        <f>SUM(G9:G11)</f>
        <v>0</v>
      </c>
      <c r="H3" s="84">
        <f t="shared" ref="H3:Y3" si="0">SUM(H9:H11)</f>
        <v>0</v>
      </c>
      <c r="I3" s="84">
        <f t="shared" si="0"/>
        <v>0</v>
      </c>
      <c r="J3" s="84">
        <f>SUM(J9:J11)</f>
        <v>3681371.51</v>
      </c>
      <c r="K3" s="84">
        <f t="shared" si="0"/>
        <v>3700022.0900000003</v>
      </c>
      <c r="L3" s="84">
        <f t="shared" si="0"/>
        <v>3724090.84</v>
      </c>
      <c r="M3" s="84"/>
      <c r="N3" s="84">
        <f t="shared" si="0"/>
        <v>0</v>
      </c>
      <c r="O3" s="84">
        <f t="shared" si="0"/>
        <v>0</v>
      </c>
      <c r="P3" s="84">
        <f t="shared" si="0"/>
        <v>0</v>
      </c>
      <c r="Q3" s="84">
        <f>SUM(Q9:Q11)</f>
        <v>3637721.11</v>
      </c>
      <c r="R3" s="84">
        <f t="shared" si="0"/>
        <v>7359511.1799999997</v>
      </c>
      <c r="S3" s="84">
        <f t="shared" si="0"/>
        <v>34119.609999999993</v>
      </c>
      <c r="T3" s="84">
        <f t="shared" si="0"/>
        <v>4195.3600000000006</v>
      </c>
      <c r="U3" s="84">
        <f>SUM(U9:U11)</f>
        <v>5627.4199999999992</v>
      </c>
      <c r="V3" s="84">
        <f>SUM(V9:V11)</f>
        <v>1075.2299999999993</v>
      </c>
      <c r="W3" s="84">
        <f t="shared" si="0"/>
        <v>-837.90000000000009</v>
      </c>
      <c r="X3" s="84">
        <f t="shared" si="0"/>
        <v>1255.93</v>
      </c>
      <c r="Y3" s="84">
        <f t="shared" si="0"/>
        <v>-6393.28</v>
      </c>
      <c r="Z3" s="84">
        <f t="shared" ref="Z3:AE3" si="1">SUM(Z9:Z11)</f>
        <v>-69.57999999999997</v>
      </c>
      <c r="AA3" s="84">
        <f t="shared" si="1"/>
        <v>887.48</v>
      </c>
      <c r="AB3" s="84">
        <f t="shared" si="1"/>
        <v>-1940.4299999999998</v>
      </c>
      <c r="AC3" s="84">
        <f t="shared" si="1"/>
        <v>-12.189999999999998</v>
      </c>
      <c r="AD3" s="84">
        <f t="shared" si="1"/>
        <v>-177.93</v>
      </c>
      <c r="AE3" s="84">
        <f t="shared" si="1"/>
        <v>-92.21</v>
      </c>
      <c r="AF3" s="84">
        <f t="shared" ref="AF3:AQ3" si="2">SUM(AF9:AF11)</f>
        <v>-3818.22</v>
      </c>
      <c r="AG3" s="84">
        <f t="shared" si="2"/>
        <v>-231.51</v>
      </c>
      <c r="AH3" s="84">
        <f t="shared" si="2"/>
        <v>-114.75999999999999</v>
      </c>
      <c r="AI3" s="84">
        <f t="shared" si="2"/>
        <v>-88.11</v>
      </c>
      <c r="AJ3" s="84">
        <f t="shared" si="2"/>
        <v>-140.91000000000003</v>
      </c>
      <c r="AK3" s="84">
        <f t="shared" si="2"/>
        <v>-134.56</v>
      </c>
      <c r="AL3" s="84">
        <f t="shared" si="2"/>
        <v>-67.37</v>
      </c>
      <c r="AM3" s="84">
        <f t="shared" si="2"/>
        <v>-149.68</v>
      </c>
      <c r="AN3" s="84">
        <f t="shared" si="2"/>
        <v>-121.22</v>
      </c>
      <c r="AO3" s="84">
        <f t="shared" si="2"/>
        <v>-59.260000000000005</v>
      </c>
      <c r="AP3" s="84">
        <f t="shared" si="2"/>
        <v>-55.09</v>
      </c>
      <c r="AQ3" s="84">
        <f t="shared" si="2"/>
        <v>-8458.14</v>
      </c>
      <c r="AR3" s="84">
        <f t="shared" ref="AR3:BC3" si="3">SUM(AR9:AR11)</f>
        <v>-47.16</v>
      </c>
      <c r="AS3" s="84">
        <f t="shared" si="3"/>
        <v>-1482.4599999999998</v>
      </c>
      <c r="AT3" s="84">
        <f t="shared" si="3"/>
        <v>-291.81999999999994</v>
      </c>
      <c r="AU3" s="84">
        <f t="shared" si="3"/>
        <v>-507.55999999999995</v>
      </c>
      <c r="AV3" s="84">
        <f t="shared" si="3"/>
        <v>-476.18999999999994</v>
      </c>
      <c r="AW3" s="84">
        <f t="shared" si="3"/>
        <v>-499.67999999999995</v>
      </c>
      <c r="AX3" s="84">
        <f t="shared" si="3"/>
        <v>0</v>
      </c>
      <c r="AY3" s="84">
        <f t="shared" si="3"/>
        <v>0</v>
      </c>
      <c r="AZ3" s="84">
        <f t="shared" si="3"/>
        <v>0</v>
      </c>
      <c r="BA3" s="84">
        <f t="shared" si="3"/>
        <v>0</v>
      </c>
      <c r="BB3" s="84">
        <f t="shared" si="3"/>
        <v>0</v>
      </c>
      <c r="BC3" s="84">
        <f t="shared" si="3"/>
        <v>0</v>
      </c>
      <c r="BD3" s="84"/>
      <c r="BE3" s="84">
        <f t="shared" ref="BE3" si="4">SUM(BE9:BE11)</f>
        <v>0</v>
      </c>
      <c r="BF3" s="84">
        <f t="shared" ref="BF3:CC3" si="5">SUM(BF9:BF11)</f>
        <v>0</v>
      </c>
      <c r="BG3" s="84">
        <f t="shared" si="5"/>
        <v>0</v>
      </c>
      <c r="BH3" s="84">
        <f t="shared" si="5"/>
        <v>0</v>
      </c>
      <c r="BI3" s="84">
        <f t="shared" si="5"/>
        <v>0</v>
      </c>
      <c r="BJ3" s="84">
        <f t="shared" si="5"/>
        <v>0</v>
      </c>
      <c r="BK3" s="84"/>
      <c r="BL3" s="84">
        <f t="shared" si="5"/>
        <v>0</v>
      </c>
      <c r="BM3" s="84">
        <f t="shared" si="5"/>
        <v>0</v>
      </c>
      <c r="BN3" s="84">
        <f t="shared" si="5"/>
        <v>0</v>
      </c>
      <c r="BO3" s="84">
        <f t="shared" si="5"/>
        <v>0</v>
      </c>
      <c r="BP3" s="84">
        <f t="shared" si="5"/>
        <v>0</v>
      </c>
      <c r="BQ3" s="84">
        <f t="shared" si="5"/>
        <v>0</v>
      </c>
      <c r="BR3" s="84">
        <f t="shared" si="5"/>
        <v>11169.92</v>
      </c>
      <c r="BS3" s="84">
        <f t="shared" si="5"/>
        <v>7181.94</v>
      </c>
      <c r="BT3" s="84">
        <f t="shared" si="5"/>
        <v>3277.7000000000012</v>
      </c>
      <c r="BU3" s="84">
        <f t="shared" si="5"/>
        <v>2832.0199999999995</v>
      </c>
      <c r="BV3" s="84">
        <f t="shared" si="5"/>
        <v>1357.5199999999998</v>
      </c>
      <c r="BW3" s="84">
        <f t="shared" si="5"/>
        <v>1330.57</v>
      </c>
      <c r="BX3" s="84">
        <f t="shared" si="5"/>
        <v>1650.8700000000001</v>
      </c>
      <c r="BY3" s="84">
        <f t="shared" si="5"/>
        <v>1382.52</v>
      </c>
      <c r="BZ3" s="84">
        <f t="shared" si="5"/>
        <v>336.22999999999996</v>
      </c>
      <c r="CA3" s="84">
        <f t="shared" si="5"/>
        <v>274.65999999999997</v>
      </c>
      <c r="CB3" s="84">
        <f t="shared" si="5"/>
        <v>140.72</v>
      </c>
      <c r="CC3" s="84">
        <f t="shared" si="5"/>
        <v>16.5</v>
      </c>
      <c r="CD3" s="84">
        <f t="shared" ref="CD3:CO3" si="6">SUM(CD9:CD11)</f>
        <v>6.76</v>
      </c>
      <c r="CE3" s="84">
        <f t="shared" si="6"/>
        <v>-27.36</v>
      </c>
      <c r="CF3" s="84">
        <f t="shared" si="6"/>
        <v>0</v>
      </c>
      <c r="CG3" s="84">
        <f t="shared" si="6"/>
        <v>-3.3000000000000003</v>
      </c>
      <c r="CH3" s="84">
        <f t="shared" si="6"/>
        <v>0</v>
      </c>
      <c r="CI3" s="84">
        <f t="shared" si="6"/>
        <v>0</v>
      </c>
      <c r="CJ3" s="84">
        <f t="shared" si="6"/>
        <v>0</v>
      </c>
      <c r="CK3" s="84">
        <f t="shared" si="6"/>
        <v>0</v>
      </c>
      <c r="CL3" s="84">
        <f t="shared" si="6"/>
        <v>0</v>
      </c>
      <c r="CM3" s="84">
        <f t="shared" si="6"/>
        <v>0</v>
      </c>
      <c r="CN3" s="84">
        <f t="shared" si="6"/>
        <v>0</v>
      </c>
      <c r="CO3" s="84">
        <f t="shared" si="6"/>
        <v>-9.1199999999999992</v>
      </c>
      <c r="CP3" s="84">
        <f t="shared" ref="CP3:DA3" si="7">SUM(CP9:CP11)</f>
        <v>0</v>
      </c>
      <c r="CQ3" s="84">
        <f t="shared" si="7"/>
        <v>0</v>
      </c>
      <c r="CR3" s="84">
        <f t="shared" si="7"/>
        <v>0</v>
      </c>
      <c r="CS3" s="84">
        <f t="shared" si="7"/>
        <v>0</v>
      </c>
      <c r="CT3" s="84">
        <f t="shared" si="7"/>
        <v>0</v>
      </c>
      <c r="CU3" s="84">
        <f t="shared" si="7"/>
        <v>0</v>
      </c>
      <c r="CV3" s="84">
        <f t="shared" si="7"/>
        <v>0</v>
      </c>
      <c r="CW3" s="84">
        <f t="shared" si="7"/>
        <v>0</v>
      </c>
      <c r="CX3" s="84">
        <f t="shared" si="7"/>
        <v>0</v>
      </c>
      <c r="CY3" s="84">
        <f t="shared" si="7"/>
        <v>0</v>
      </c>
      <c r="CZ3" s="84">
        <f t="shared" si="7"/>
        <v>0</v>
      </c>
      <c r="DA3" s="84">
        <f t="shared" si="7"/>
        <v>0</v>
      </c>
    </row>
    <row r="4" spans="1:105" x14ac:dyDescent="0.25">
      <c r="F4" s="28" t="s">
        <v>33</v>
      </c>
      <c r="G4" s="84">
        <f>SUM(G12:G13)</f>
        <v>0</v>
      </c>
      <c r="H4" s="84">
        <f t="shared" ref="H4:Y4" si="8">SUM(H12:H13)</f>
        <v>0</v>
      </c>
      <c r="I4" s="84">
        <f t="shared" si="8"/>
        <v>0</v>
      </c>
      <c r="J4" s="84">
        <f>SUM(J12:J13)</f>
        <v>396563.26</v>
      </c>
      <c r="K4" s="84">
        <f t="shared" si="8"/>
        <v>407872.91000000003</v>
      </c>
      <c r="L4" s="84">
        <f t="shared" si="8"/>
        <v>418175.45</v>
      </c>
      <c r="M4" s="84"/>
      <c r="N4" s="84">
        <f t="shared" si="8"/>
        <v>0</v>
      </c>
      <c r="O4" s="84">
        <f t="shared" si="8"/>
        <v>0</v>
      </c>
      <c r="P4" s="84">
        <f t="shared" si="8"/>
        <v>0</v>
      </c>
      <c r="Q4" s="84">
        <f>SUM(Q12:Q13)</f>
        <v>367836.59</v>
      </c>
      <c r="R4" s="84">
        <f t="shared" si="8"/>
        <v>769209.89999999991</v>
      </c>
      <c r="S4" s="84">
        <f t="shared" si="8"/>
        <v>4946.8899999999994</v>
      </c>
      <c r="T4" s="84">
        <f t="shared" si="8"/>
        <v>183.52</v>
      </c>
      <c r="U4" s="84">
        <f>SUM(U12:U13)</f>
        <v>932.07999999999993</v>
      </c>
      <c r="V4" s="84">
        <f>SUM(V12:V13)</f>
        <v>-349.68000000000006</v>
      </c>
      <c r="W4" s="84">
        <f t="shared" si="8"/>
        <v>-12.91999999999998</v>
      </c>
      <c r="X4" s="84">
        <f t="shared" si="8"/>
        <v>-139.73000000000002</v>
      </c>
      <c r="Y4" s="84">
        <f t="shared" si="8"/>
        <v>-367.51</v>
      </c>
      <c r="Z4" s="84">
        <f t="shared" ref="Z4:AE4" si="9">SUM(Z12:Z13)</f>
        <v>143.08000000000001</v>
      </c>
      <c r="AA4" s="84">
        <f t="shared" si="9"/>
        <v>-79.400000000000006</v>
      </c>
      <c r="AB4" s="84">
        <f t="shared" si="9"/>
        <v>-70.23</v>
      </c>
      <c r="AC4" s="84">
        <f t="shared" si="9"/>
        <v>-98.85</v>
      </c>
      <c r="AD4" s="84">
        <f t="shared" si="9"/>
        <v>-57.510000000000005</v>
      </c>
      <c r="AE4" s="84">
        <f t="shared" si="9"/>
        <v>-112.72</v>
      </c>
      <c r="AF4" s="84">
        <f t="shared" ref="AF4:AQ4" si="10">SUM(AF12:AF13)</f>
        <v>-98.360000000000014</v>
      </c>
      <c r="AG4" s="84">
        <f t="shared" si="10"/>
        <v>-141.13</v>
      </c>
      <c r="AH4" s="84">
        <f t="shared" si="10"/>
        <v>-87.890000000000015</v>
      </c>
      <c r="AI4" s="84">
        <f t="shared" si="10"/>
        <v>-120.82</v>
      </c>
      <c r="AJ4" s="84">
        <f t="shared" si="10"/>
        <v>-72.78</v>
      </c>
      <c r="AK4" s="84">
        <f t="shared" si="10"/>
        <v>-78.73</v>
      </c>
      <c r="AL4" s="84">
        <f t="shared" si="10"/>
        <v>-143.36000000000001</v>
      </c>
      <c r="AM4" s="84">
        <f t="shared" si="10"/>
        <v>-59.58</v>
      </c>
      <c r="AN4" s="84">
        <f t="shared" si="10"/>
        <v>-45.870000000000005</v>
      </c>
      <c r="AO4" s="84">
        <f t="shared" si="10"/>
        <v>-65.2</v>
      </c>
      <c r="AP4" s="84">
        <f t="shared" si="10"/>
        <v>-89.55</v>
      </c>
      <c r="AQ4" s="84">
        <f t="shared" si="10"/>
        <v>-129.16</v>
      </c>
      <c r="AR4" s="84">
        <f t="shared" ref="AR4:BC4" si="11">SUM(AR12:AR13)</f>
        <v>-41.260000000000005</v>
      </c>
      <c r="AS4" s="84">
        <f t="shared" si="11"/>
        <v>-52.82</v>
      </c>
      <c r="AT4" s="84">
        <f t="shared" si="11"/>
        <v>-50.18</v>
      </c>
      <c r="AU4" s="84">
        <f t="shared" si="11"/>
        <v>-98.210000000000008</v>
      </c>
      <c r="AV4" s="84">
        <f t="shared" si="11"/>
        <v>-30.03</v>
      </c>
      <c r="AW4" s="84">
        <f t="shared" si="11"/>
        <v>-3.96</v>
      </c>
      <c r="AX4" s="84">
        <f t="shared" si="11"/>
        <v>0</v>
      </c>
      <c r="AY4" s="84">
        <f t="shared" si="11"/>
        <v>0</v>
      </c>
      <c r="AZ4" s="84">
        <f t="shared" si="11"/>
        <v>0</v>
      </c>
      <c r="BA4" s="84">
        <f t="shared" si="11"/>
        <v>0</v>
      </c>
      <c r="BB4" s="84">
        <f t="shared" si="11"/>
        <v>0</v>
      </c>
      <c r="BC4" s="84">
        <f t="shared" si="11"/>
        <v>0</v>
      </c>
      <c r="BD4" s="84"/>
      <c r="BE4" s="84">
        <f t="shared" ref="BE4" si="12">SUM(BE12:BE13)</f>
        <v>0</v>
      </c>
      <c r="BF4" s="84">
        <f t="shared" ref="BF4:CC4" si="13">SUM(BF12:BF13)</f>
        <v>0</v>
      </c>
      <c r="BG4" s="84">
        <f t="shared" si="13"/>
        <v>0</v>
      </c>
      <c r="BH4" s="84">
        <f t="shared" si="13"/>
        <v>0</v>
      </c>
      <c r="BI4" s="84">
        <f t="shared" si="13"/>
        <v>0</v>
      </c>
      <c r="BJ4" s="84">
        <f t="shared" si="13"/>
        <v>0</v>
      </c>
      <c r="BK4" s="84"/>
      <c r="BL4" s="84">
        <f t="shared" si="13"/>
        <v>0</v>
      </c>
      <c r="BM4" s="84">
        <f t="shared" si="13"/>
        <v>0</v>
      </c>
      <c r="BN4" s="84">
        <f t="shared" si="13"/>
        <v>0</v>
      </c>
      <c r="BO4" s="84">
        <f t="shared" si="13"/>
        <v>0</v>
      </c>
      <c r="BP4" s="84">
        <f t="shared" si="13"/>
        <v>0</v>
      </c>
      <c r="BQ4" s="84">
        <f t="shared" si="13"/>
        <v>0</v>
      </c>
      <c r="BR4" s="84">
        <f t="shared" si="13"/>
        <v>1493.86</v>
      </c>
      <c r="BS4" s="84">
        <f t="shared" si="13"/>
        <v>1302.03</v>
      </c>
      <c r="BT4" s="84">
        <f t="shared" si="13"/>
        <v>560.94000000000005</v>
      </c>
      <c r="BU4" s="84">
        <f t="shared" si="13"/>
        <v>430.4</v>
      </c>
      <c r="BV4" s="84">
        <f t="shared" si="13"/>
        <v>219.30999999999997</v>
      </c>
      <c r="BW4" s="84">
        <f t="shared" si="13"/>
        <v>172.87</v>
      </c>
      <c r="BX4" s="84">
        <f t="shared" si="13"/>
        <v>461.53999999999996</v>
      </c>
      <c r="BY4" s="84">
        <f t="shared" si="13"/>
        <v>101.82</v>
      </c>
      <c r="BZ4" s="84">
        <f t="shared" si="13"/>
        <v>40.590000000000003</v>
      </c>
      <c r="CA4" s="84">
        <f t="shared" si="13"/>
        <v>30.28</v>
      </c>
      <c r="CB4" s="84">
        <f t="shared" si="13"/>
        <v>71.73</v>
      </c>
      <c r="CC4" s="84">
        <f t="shared" si="13"/>
        <v>4.29</v>
      </c>
      <c r="CD4" s="84">
        <f t="shared" ref="CD4:CO4" si="14">SUM(CD12:CD13)</f>
        <v>-0.66</v>
      </c>
      <c r="CE4" s="84">
        <f t="shared" si="14"/>
        <v>-0.66</v>
      </c>
      <c r="CF4" s="84">
        <f t="shared" si="14"/>
        <v>0</v>
      </c>
      <c r="CG4" s="84">
        <f t="shared" si="14"/>
        <v>0</v>
      </c>
      <c r="CH4" s="84">
        <f t="shared" si="14"/>
        <v>0</v>
      </c>
      <c r="CI4" s="84">
        <f t="shared" si="14"/>
        <v>0</v>
      </c>
      <c r="CJ4" s="84">
        <f t="shared" si="14"/>
        <v>0</v>
      </c>
      <c r="CK4" s="84">
        <f t="shared" si="14"/>
        <v>-0.33</v>
      </c>
      <c r="CL4" s="84">
        <f t="shared" si="14"/>
        <v>0</v>
      </c>
      <c r="CM4" s="84">
        <f t="shared" si="14"/>
        <v>0</v>
      </c>
      <c r="CN4" s="84">
        <f t="shared" si="14"/>
        <v>0</v>
      </c>
      <c r="CO4" s="84">
        <f t="shared" si="14"/>
        <v>0</v>
      </c>
      <c r="CP4" s="84">
        <f t="shared" ref="CP4:DA4" si="15">SUM(CP12:CP13)</f>
        <v>0</v>
      </c>
      <c r="CQ4" s="84">
        <f t="shared" si="15"/>
        <v>0</v>
      </c>
      <c r="CR4" s="84">
        <f t="shared" si="15"/>
        <v>-8.42</v>
      </c>
      <c r="CS4" s="84">
        <f t="shared" si="15"/>
        <v>0</v>
      </c>
      <c r="CT4" s="84">
        <f t="shared" si="15"/>
        <v>0</v>
      </c>
      <c r="CU4" s="84">
        <f t="shared" si="15"/>
        <v>0</v>
      </c>
      <c r="CV4" s="84">
        <f t="shared" si="15"/>
        <v>0</v>
      </c>
      <c r="CW4" s="84">
        <f t="shared" si="15"/>
        <v>0</v>
      </c>
      <c r="CX4" s="84">
        <f t="shared" si="15"/>
        <v>0</v>
      </c>
      <c r="CY4" s="84">
        <f t="shared" si="15"/>
        <v>0</v>
      </c>
      <c r="CZ4" s="84">
        <f t="shared" si="15"/>
        <v>0</v>
      </c>
      <c r="DA4" s="84">
        <f t="shared" si="15"/>
        <v>0</v>
      </c>
    </row>
    <row r="5" spans="1:105" ht="15.75" thickBot="1" x14ac:dyDescent="0.3"/>
    <row r="6" spans="1:105" ht="15.75" thickBot="1" x14ac:dyDescent="0.3">
      <c r="E6" s="6">
        <v>44013</v>
      </c>
      <c r="G6" s="250" t="s">
        <v>1</v>
      </c>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2"/>
      <c r="BE6" s="256" t="s">
        <v>26</v>
      </c>
      <c r="BF6" s="257"/>
      <c r="BG6" s="257"/>
      <c r="BH6" s="257"/>
      <c r="BI6" s="257"/>
      <c r="BJ6" s="257"/>
      <c r="BK6" s="257"/>
      <c r="BL6" s="257"/>
      <c r="BM6" s="257"/>
      <c r="BN6" s="257"/>
      <c r="BO6" s="257"/>
      <c r="BP6" s="257"/>
      <c r="BQ6" s="257"/>
      <c r="BR6" s="257"/>
      <c r="BS6" s="257"/>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8"/>
    </row>
    <row r="7" spans="1:105" ht="18.75" thickBot="1" x14ac:dyDescent="0.3">
      <c r="A7" s="241"/>
      <c r="B7" s="242"/>
      <c r="C7" s="243"/>
      <c r="G7" s="247" t="s">
        <v>21</v>
      </c>
      <c r="H7" s="248"/>
      <c r="I7" s="248"/>
      <c r="J7" s="248"/>
      <c r="K7" s="248"/>
      <c r="L7" s="249"/>
      <c r="M7" s="104"/>
      <c r="N7" s="265" t="s">
        <v>17</v>
      </c>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7"/>
      <c r="BE7" s="247" t="s">
        <v>18</v>
      </c>
      <c r="BF7" s="248"/>
      <c r="BG7" s="248"/>
      <c r="BH7" s="248"/>
      <c r="BI7" s="248"/>
      <c r="BJ7" s="249"/>
      <c r="BK7" s="104"/>
      <c r="BL7" s="262" t="s">
        <v>19</v>
      </c>
      <c r="BM7" s="263"/>
      <c r="BN7" s="263"/>
      <c r="BO7" s="263"/>
      <c r="BP7" s="263"/>
      <c r="BQ7" s="263"/>
      <c r="BR7" s="263"/>
      <c r="BS7" s="263"/>
      <c r="BT7" s="263"/>
      <c r="BU7" s="263"/>
      <c r="BV7" s="263"/>
      <c r="BW7" s="263"/>
      <c r="BX7" s="263"/>
      <c r="BY7" s="263"/>
      <c r="BZ7" s="263"/>
      <c r="CA7" s="263"/>
      <c r="CB7" s="263"/>
      <c r="CC7" s="263"/>
      <c r="CD7" s="263"/>
      <c r="CE7" s="263"/>
      <c r="CF7" s="263"/>
      <c r="CG7" s="263"/>
      <c r="CH7" s="263"/>
      <c r="CI7" s="263"/>
      <c r="CJ7" s="263"/>
      <c r="CK7" s="263"/>
      <c r="CL7" s="263"/>
      <c r="CM7" s="263"/>
      <c r="CN7" s="263"/>
      <c r="CO7" s="263"/>
      <c r="CP7" s="263"/>
      <c r="CQ7" s="263"/>
      <c r="CR7" s="263"/>
      <c r="CS7" s="263"/>
      <c r="CT7" s="263"/>
      <c r="CU7" s="263"/>
      <c r="CV7" s="263"/>
      <c r="CW7" s="263"/>
      <c r="CX7" s="263"/>
      <c r="CY7" s="263"/>
      <c r="CZ7" s="263"/>
      <c r="DA7" s="264"/>
    </row>
    <row r="8" spans="1:105" ht="39" thickBot="1" x14ac:dyDescent="0.3">
      <c r="A8" s="24" t="s">
        <v>4</v>
      </c>
      <c r="B8" s="11" t="s">
        <v>10</v>
      </c>
      <c r="C8" s="10" t="s">
        <v>3</v>
      </c>
      <c r="G8" s="7" t="str">
        <f>TEXT(DATE(YEAR($E6),MONTH($E6)+COLUMNS($G8:G8)-1,DAY($E6)),"YYYYMM")</f>
        <v>202007</v>
      </c>
      <c r="H8" s="8" t="str">
        <f>TEXT(DATE(YEAR($E6),MONTH($E6)+COLUMNS($G8:H8)-1,DAY($E6)),"YYYYMM")</f>
        <v>202008</v>
      </c>
      <c r="I8" s="8" t="str">
        <f>TEXT(DATE(YEAR($E6),MONTH($E6)+COLUMNS($G8:I8)-1,DAY($E6)),"YYYYMM")</f>
        <v>202009</v>
      </c>
      <c r="J8" s="8" t="str">
        <f>TEXT(DATE(YEAR($E6),MONTH($E6)+COLUMNS($G8:J8)-1,DAY($E6)),"YYYYMM")</f>
        <v>202010</v>
      </c>
      <c r="K8" s="8" t="str">
        <f>TEXT(DATE(YEAR($E6),MONTH($E6)+COLUMNS($G8:K8)-1,DAY($E6)),"YYYYMM")</f>
        <v>202011</v>
      </c>
      <c r="L8" s="9" t="str">
        <f>TEXT(DATE(YEAR($E6),MONTH($E6)+COLUMNS($G8:L8)-1,DAY($E6)),"YYYYMM")</f>
        <v>202012</v>
      </c>
      <c r="M8" s="104"/>
      <c r="N8" s="7" t="str">
        <f>TEXT(DATE(YEAR($E6),MONTH($E6)+COLUMNS($N8:N8)-1,DAY($E6)),"YYYYMM")</f>
        <v>202007</v>
      </c>
      <c r="O8" s="8" t="str">
        <f>TEXT(DATE(YEAR($E6),MONTH($E6)+COLUMNS($N8:O8)-1,DAY($E6)),"YYYYMM")</f>
        <v>202008</v>
      </c>
      <c r="P8" s="8" t="str">
        <f>TEXT(DATE(YEAR($E6),MONTH($E6)+COLUMNS($N8:P8)-1,DAY($E6)),"YYYYMM")</f>
        <v>202009</v>
      </c>
      <c r="Q8" s="8" t="str">
        <f>TEXT(DATE(YEAR($E6),MONTH($E6)+COLUMNS($N8:Q8)-1,DAY($E6)),"YYYYMM")</f>
        <v>202010</v>
      </c>
      <c r="R8" s="8" t="str">
        <f>TEXT(DATE(YEAR($E6),MONTH($E6)+COLUMNS($N8:R8)-1,DAY($E6)),"YYYYMM")</f>
        <v>202011</v>
      </c>
      <c r="S8" s="8" t="str">
        <f>TEXT(DATE(YEAR($E6),MONTH($E6)+COLUMNS($N8:S8)-1,DAY($E6)),"YYYYMM")</f>
        <v>202012</v>
      </c>
      <c r="T8" s="8" t="str">
        <f>TEXT(DATE(YEAR($E6),MONTH($E6)+COLUMNS($N8:T8)-1,DAY($E6)),"YYYYMM")</f>
        <v>202101</v>
      </c>
      <c r="U8" s="8" t="str">
        <f>TEXT(DATE(YEAR($E6),MONTH($E6)+COLUMNS($N8:U8)-1,DAY($E6)),"YYYYMM")</f>
        <v>202102</v>
      </c>
      <c r="V8" s="8" t="str">
        <f>TEXT(DATE(YEAR($E6),MONTH($E6)+COLUMNS($N8:V8)-1,DAY($E6)),"YYYYMM")</f>
        <v>202103</v>
      </c>
      <c r="W8" s="21" t="str">
        <f>TEXT(DATE(YEAR($E6),MONTH($E6)+COLUMNS($N8:W8)-1,DAY($E6)),"YYYYMM")</f>
        <v>202104</v>
      </c>
      <c r="X8" s="21" t="str">
        <f>TEXT(DATE(YEAR($E6),MONTH($E6)+COLUMNS($N8:X8)-1,DAY($E6)),"YYYYMM")</f>
        <v>202105</v>
      </c>
      <c r="Y8" s="21" t="str">
        <f>TEXT(DATE(YEAR($E6),MONTH($E6)+COLUMNS($N8:Y8)-1,DAY($E6)),"YYYYMM")</f>
        <v>202106</v>
      </c>
      <c r="Z8" s="21" t="str">
        <f>TEXT(DATE(YEAR($E6),MONTH($E6)+COLUMNS($N8:Z8)-1,DAY($E6)),"YYYYMM")</f>
        <v>202107</v>
      </c>
      <c r="AA8" s="21" t="str">
        <f>TEXT(DATE(YEAR($E6),MONTH($E6)+COLUMNS($N8:AA8)-1,DAY($E6)),"YYYYMM")</f>
        <v>202108</v>
      </c>
      <c r="AB8" s="21" t="str">
        <f>TEXT(DATE(YEAR($E6),MONTH($E6)+COLUMNS($N8:AB8)-1,DAY($E6)),"YYYYMM")</f>
        <v>202109</v>
      </c>
      <c r="AC8" s="21" t="str">
        <f>TEXT(DATE(YEAR($E6),MONTH($E6)+COLUMNS($N8:AC8)-1,DAY($E6)),"YYYYMM")</f>
        <v>202110</v>
      </c>
      <c r="AD8" s="21" t="str">
        <f>TEXT(DATE(YEAR($E6),MONTH($E6)+COLUMNS($N8:AD8)-1,DAY($E6)),"YYYYMM")</f>
        <v>202111</v>
      </c>
      <c r="AE8" s="101" t="str">
        <f>TEXT(DATE(YEAR($E6),MONTH($E6)+COLUMNS($N8:AE8)-1,DAY($E6)),"YYYYMM")</f>
        <v>202112</v>
      </c>
      <c r="AF8" s="8" t="str">
        <f>TEXT(DATE(YEAR($E6),MONTH($E6)+COLUMNS($N8:AF8)-1,DAY($E6)),"YYYYMM")</f>
        <v>202201</v>
      </c>
      <c r="AG8" s="8" t="str">
        <f>TEXT(DATE(YEAR($E6),MONTH($E6)+COLUMNS($N8:AG8)-1,DAY($E6)),"YYYYMM")</f>
        <v>202202</v>
      </c>
      <c r="AH8" s="8" t="str">
        <f>TEXT(DATE(YEAR($E6),MONTH($E6)+COLUMNS($N8:AH8)-1,DAY($E6)),"YYYYMM")</f>
        <v>202203</v>
      </c>
      <c r="AI8" s="8" t="str">
        <f>TEXT(DATE(YEAR($E6),MONTH($E6)+COLUMNS($N8:AI8)-1,DAY($E6)),"YYYYMM")</f>
        <v>202204</v>
      </c>
      <c r="AJ8" s="8" t="str">
        <f>TEXT(DATE(YEAR($E6),MONTH($E6)+COLUMNS($N8:AJ8)-1,DAY($E6)),"YYYYMM")</f>
        <v>202205</v>
      </c>
      <c r="AK8" s="8" t="str">
        <f>TEXT(DATE(YEAR($E6),MONTH($E6)+COLUMNS($N8:AK8)-1,DAY($E6)),"YYYYMM")</f>
        <v>202206</v>
      </c>
      <c r="AL8" s="8" t="str">
        <f>TEXT(DATE(YEAR($E6),MONTH($E6)+COLUMNS($N8:AL8)-1,DAY($E6)),"YYYYMM")</f>
        <v>202207</v>
      </c>
      <c r="AM8" s="8" t="str">
        <f>TEXT(DATE(YEAR($E6),MONTH($E6)+COLUMNS($N8:AM8)-1,DAY($E6)),"YYYYMM")</f>
        <v>202208</v>
      </c>
      <c r="AN8" s="8" t="str">
        <f>TEXT(DATE(YEAR($E6),MONTH($E6)+COLUMNS($N8:AN8)-1,DAY($E6)),"YYYYMM")</f>
        <v>202209</v>
      </c>
      <c r="AO8" s="8" t="str">
        <f>TEXT(DATE(YEAR($E6),MONTH($E6)+COLUMNS($N8:AO8)-1,DAY($E6)),"YYYYMM")</f>
        <v>202210</v>
      </c>
      <c r="AP8" s="8" t="str">
        <f>TEXT(DATE(YEAR($E6),MONTH($E6)+COLUMNS($N8:AP8)-1,DAY($E6)),"YYYYMM")</f>
        <v>202211</v>
      </c>
      <c r="AQ8" s="8" t="str">
        <f>TEXT(DATE(YEAR($E6),MONTH($E6)+COLUMNS($N8:AQ8)-1,DAY($E6)),"YYYYMM")</f>
        <v>202212</v>
      </c>
      <c r="AR8" s="8" t="str">
        <f>TEXT(DATE(YEAR($E6),MONTH($E6)+COLUMNS($N8:AR8)-1,DAY($E6)),"YYYYMM")</f>
        <v>202301</v>
      </c>
      <c r="AS8" s="8" t="str">
        <f>TEXT(DATE(YEAR($E6),MONTH($E6)+COLUMNS($N8:AS8)-1,DAY($E6)),"YYYYMM")</f>
        <v>202302</v>
      </c>
      <c r="AT8" s="8" t="str">
        <f>TEXT(DATE(YEAR($E6),MONTH($E6)+COLUMNS($N8:AT8)-1,DAY($E6)),"YYYYMM")</f>
        <v>202303</v>
      </c>
      <c r="AU8" s="8" t="str">
        <f>TEXT(DATE(YEAR($E6),MONTH($E6)+COLUMNS($N8:AU8)-1,DAY($E6)),"YYYYMM")</f>
        <v>202304</v>
      </c>
      <c r="AV8" s="8" t="str">
        <f>TEXT(DATE(YEAR($E6),MONTH($E6)+COLUMNS($N8:AV8)-1,DAY($E6)),"YYYYMM")</f>
        <v>202305</v>
      </c>
      <c r="AW8" s="8" t="str">
        <f>TEXT(DATE(YEAR($E6),MONTH($E6)+COLUMNS($N8:AW8)-1,DAY($E6)),"YYYYMM")</f>
        <v>202306</v>
      </c>
      <c r="AX8" s="8" t="str">
        <f>TEXT(DATE(YEAR($E6),MONTH($E6)+COLUMNS($N8:AX8)-1,DAY($E6)),"YYYYMM")</f>
        <v>202307</v>
      </c>
      <c r="AY8" s="8" t="str">
        <f>TEXT(DATE(YEAR($E6),MONTH($E6)+COLUMNS($N8:AY8)-1,DAY($E6)),"YYYYMM")</f>
        <v>202308</v>
      </c>
      <c r="AZ8" s="8" t="str">
        <f>TEXT(DATE(YEAR($E6),MONTH($E6)+COLUMNS($N8:AZ8)-1,DAY($E6)),"YYYYMM")</f>
        <v>202309</v>
      </c>
      <c r="BA8" s="8" t="str">
        <f>TEXT(DATE(YEAR($E6),MONTH($E6)+COLUMNS($N8:BA8)-1,DAY($E6)),"YYYYMM")</f>
        <v>202310</v>
      </c>
      <c r="BB8" s="8" t="str">
        <f>TEXT(DATE(YEAR($E6),MONTH($E6)+COLUMNS($N8:BB8)-1,DAY($E6)),"YYYYMM")</f>
        <v>202311</v>
      </c>
      <c r="BC8" s="9" t="str">
        <f>TEXT(DATE(YEAR($E6),MONTH($E6)+COLUMNS($N8:BC8)-1,DAY($E6)),"YYYYMM")</f>
        <v>202312</v>
      </c>
      <c r="BE8" s="7" t="str">
        <f>TEXT(DATE(YEAR($E6),MONTH($E6)+COLUMNS(G8:$G8)-1,DAY($E6)),"YYYYMM")</f>
        <v>202007</v>
      </c>
      <c r="BF8" s="8" t="str">
        <f>TEXT(DATE(YEAR($E6),MONTH($E6)+COLUMNS($G8:H8)-1,DAY($E6)),"YYYYMM")</f>
        <v>202008</v>
      </c>
      <c r="BG8" s="8" t="str">
        <f>TEXT(DATE(YEAR($E6),MONTH($E6)+COLUMNS($G8:I8)-1,DAY($E6)),"YYYYMM")</f>
        <v>202009</v>
      </c>
      <c r="BH8" s="8" t="str">
        <f>TEXT(DATE(YEAR($E6),MONTH($E6)+COLUMNS($G8:J8)-1,DAY($E6)),"YYYYMM")</f>
        <v>202010</v>
      </c>
      <c r="BI8" s="8" t="str">
        <f>TEXT(DATE(YEAR($E6),MONTH($E6)+COLUMNS($G8:K8)-1,DAY($E6)),"YYYYMM")</f>
        <v>202011</v>
      </c>
      <c r="BJ8" s="9" t="str">
        <f>TEXT(DATE(YEAR($E6),MONTH($E6)+COLUMNS($G8:L8)-1,DAY($E6)),"YYYYMM")</f>
        <v>202012</v>
      </c>
      <c r="BK8" s="104"/>
      <c r="BL8" s="13" t="str">
        <f>TEXT(DATE(YEAR($E6),MONTH($E6)+COLUMNS(G8:$G8)-1,DAY($E6)),"YYYYMM")</f>
        <v>202007</v>
      </c>
      <c r="BM8" s="14" t="str">
        <f>TEXT(DATE(YEAR($E6),MONTH($E6)+COLUMNS($G8:H8)-1,DAY($E6)),"YYYYMM")</f>
        <v>202008</v>
      </c>
      <c r="BN8" s="14" t="str">
        <f>TEXT(DATE(YEAR($E6),MONTH($E6)+COLUMNS($G8:I8)-1,DAY($E6)),"YYYYMM")</f>
        <v>202009</v>
      </c>
      <c r="BO8" s="14" t="str">
        <f>TEXT(DATE(YEAR($E6),MONTH($E6)+COLUMNS($G8:J8)-1,DAY($E6)),"YYYYMM")</f>
        <v>202010</v>
      </c>
      <c r="BP8" s="14" t="str">
        <f>TEXT(DATE(YEAR($E6),MONTH($E6)+COLUMNS($G8:K8)-1,DAY($E6)),"YYYYMM")</f>
        <v>202011</v>
      </c>
      <c r="BQ8" s="14" t="str">
        <f>TEXT(DATE(YEAR($E6),MONTH($E6)+COLUMNS($G8:L8)-1,DAY($E6)),"YYYYMM")</f>
        <v>202012</v>
      </c>
      <c r="BR8" s="14" t="str">
        <f>TEXT(DATE(YEAR($E6),MONTH($E6)+COLUMNS($G8:M8)-1,DAY($E6)),"YYYYMM")</f>
        <v>202101</v>
      </c>
      <c r="BS8" s="14" t="str">
        <f>TEXT(DATE(YEAR($E6),MONTH($E6)+COLUMNS($G8:N8)-1,DAY($E6)),"YYYYMM")</f>
        <v>202102</v>
      </c>
      <c r="BT8" s="14" t="str">
        <f>TEXT(DATE(YEAR($E6),MONTH($E6)+COLUMNS($G8:O8)-1,DAY($E6)),"YYYYMM")</f>
        <v>202103</v>
      </c>
      <c r="BU8" s="138" t="str">
        <f>TEXT(DATE(YEAR($E6),MONTH($E6)+COLUMNS($G8:P8)-1,DAY($E6)),"YYYYMM")</f>
        <v>202104</v>
      </c>
      <c r="BV8" s="138" t="str">
        <f>TEXT(DATE(YEAR($E6),MONTH($E6)+COLUMNS($G8:Q8)-1,DAY($E6)),"YYYYMM")</f>
        <v>202105</v>
      </c>
      <c r="BW8" s="138" t="str">
        <f>TEXT(DATE(YEAR($E6),MONTH($E6)+COLUMNS($G8:R8)-1,DAY($E6)),"YYYYMM")</f>
        <v>202106</v>
      </c>
      <c r="BX8" s="138" t="str">
        <f>TEXT(DATE(YEAR($E6),MONTH($E6)+COLUMNS($G8:S8)-1,DAY($E6)),"YYYYMM")</f>
        <v>202107</v>
      </c>
      <c r="BY8" s="138" t="str">
        <f>TEXT(DATE(YEAR($E6),MONTH($E6)+COLUMNS($G8:T8)-1,DAY($E6)),"YYYYMM")</f>
        <v>202108</v>
      </c>
      <c r="BZ8" s="138" t="str">
        <f>TEXT(DATE(YEAR($E6),MONTH($E6)+COLUMNS($G8:U8)-1,DAY($E6)),"YYYYMM")</f>
        <v>202109</v>
      </c>
      <c r="CA8" s="138" t="str">
        <f>TEXT(DATE(YEAR($E6),MONTH($E6)+COLUMNS($G8:V8)-1,DAY($E6)),"YYYYMM")</f>
        <v>202110</v>
      </c>
      <c r="CB8" s="138" t="str">
        <f>TEXT(DATE(YEAR($E6),MONTH($E6)+COLUMNS($G8:W8)-1,DAY($E6)),"YYYYMM")</f>
        <v>202111</v>
      </c>
      <c r="CC8" s="134" t="str">
        <f>TEXT(DATE(YEAR($E6),MONTH($E6)+COLUMNS($G8:X8)-1,DAY($E6)),"YYYYMM")</f>
        <v>202112</v>
      </c>
      <c r="CD8" s="14" t="str">
        <f>TEXT(DATE(YEAR($E6),MONTH($E6)+COLUMNS($G8:Y8)-1,DAY($E6)),"YYYYMM")</f>
        <v>202201</v>
      </c>
      <c r="CE8" s="14" t="str">
        <f>TEXT(DATE(YEAR($E6),MONTH($E6)+COLUMNS($G8:Z8)-1,DAY($E6)),"YYYYMM")</f>
        <v>202202</v>
      </c>
      <c r="CF8" s="14" t="str">
        <f>TEXT(DATE(YEAR($E6),MONTH($E6)+COLUMNS($G8:AA8)-1,DAY($E6)),"YYYYMM")</f>
        <v>202203</v>
      </c>
      <c r="CG8" s="14" t="str">
        <f>TEXT(DATE(YEAR($E6),MONTH($E6)+COLUMNS($G8:AB8)-1,DAY($E6)),"YYYYMM")</f>
        <v>202204</v>
      </c>
      <c r="CH8" s="14" t="str">
        <f>TEXT(DATE(YEAR($E6),MONTH($E6)+COLUMNS($G8:AC8)-1,DAY($E6)),"YYYYMM")</f>
        <v>202205</v>
      </c>
      <c r="CI8" s="14" t="str">
        <f>TEXT(DATE(YEAR($E6),MONTH($E6)+COLUMNS($G8:AD8)-1,DAY($E6)),"YYYYMM")</f>
        <v>202206</v>
      </c>
      <c r="CJ8" s="14" t="str">
        <f>TEXT(DATE(YEAR($E6),MONTH($E6)+COLUMNS($G8:AE8)-1,DAY($E6)),"YYYYMM")</f>
        <v>202207</v>
      </c>
      <c r="CK8" s="14" t="str">
        <f>TEXT(DATE(YEAR($E6),MONTH($E6)+COLUMNS($G8:AF8)-1,DAY($E6)),"YYYYMM")</f>
        <v>202208</v>
      </c>
      <c r="CL8" s="14" t="str">
        <f>TEXT(DATE(YEAR($E6),MONTH($E6)+COLUMNS($G8:AG8)-1,DAY($E6)),"YYYYMM")</f>
        <v>202209</v>
      </c>
      <c r="CM8" s="14" t="str">
        <f>TEXT(DATE(YEAR($E6),MONTH($E6)+COLUMNS($G8:AH8)-1,DAY($E6)),"YYYYMM")</f>
        <v>202210</v>
      </c>
      <c r="CN8" s="14" t="str">
        <f>TEXT(DATE(YEAR($E6),MONTH($E6)+COLUMNS($G8:AI8)-1,DAY($E6)),"YYYYMM")</f>
        <v>202211</v>
      </c>
      <c r="CO8" s="14" t="str">
        <f>TEXT(DATE(YEAR($E6),MONTH($E6)+COLUMNS($G8:AJ8)-1,DAY($E6)),"YYYYMM")</f>
        <v>202212</v>
      </c>
      <c r="CP8" s="14" t="str">
        <f>TEXT(DATE(YEAR($E6),MONTH($E6)+COLUMNS($G8:AK8)-1,DAY($E6)),"YYYYMM")</f>
        <v>202301</v>
      </c>
      <c r="CQ8" s="14" t="str">
        <f>TEXT(DATE(YEAR($E6),MONTH($E6)+COLUMNS($G8:AL8)-1,DAY($E6)),"YYYYMM")</f>
        <v>202302</v>
      </c>
      <c r="CR8" s="14" t="str">
        <f>TEXT(DATE(YEAR($E6),MONTH($E6)+COLUMNS($G8:AM8)-1,DAY($E6)),"YYYYMM")</f>
        <v>202303</v>
      </c>
      <c r="CS8" s="14" t="str">
        <f>TEXT(DATE(YEAR($E6),MONTH($E6)+COLUMNS($G8:AN8)-1,DAY($E6)),"YYYYMM")</f>
        <v>202304</v>
      </c>
      <c r="CT8" s="14" t="str">
        <f>TEXT(DATE(YEAR($E6),MONTH($E6)+COLUMNS($G8:AO8)-1,DAY($E6)),"YYYYMM")</f>
        <v>202305</v>
      </c>
      <c r="CU8" s="14" t="str">
        <f>TEXT(DATE(YEAR($E6),MONTH($E6)+COLUMNS($G8:AP8)-1,DAY($E6)),"YYYYMM")</f>
        <v>202306</v>
      </c>
      <c r="CV8" s="14" t="str">
        <f>TEXT(DATE(YEAR($E6),MONTH($E6)+COLUMNS($G8:AQ8)-1,DAY($E6)),"YYYYMM")</f>
        <v>202307</v>
      </c>
      <c r="CW8" s="14" t="str">
        <f>TEXT(DATE(YEAR($E6),MONTH($E6)+COLUMNS($G8:AR8)-1,DAY($E6)),"YYYYMM")</f>
        <v>202308</v>
      </c>
      <c r="CX8" s="14" t="str">
        <f>TEXT(DATE(YEAR($E6),MONTH($E6)+COLUMNS($G8:AS8)-1,DAY($E6)),"YYYYMM")</f>
        <v>202309</v>
      </c>
      <c r="CY8" s="14" t="str">
        <f>TEXT(DATE(YEAR($E6),MONTH($E6)+COLUMNS($G8:AT8)-1,DAY($E6)),"YYYYMM")</f>
        <v>202310</v>
      </c>
      <c r="CZ8" s="14" t="str">
        <f>TEXT(DATE(YEAR($E6),MONTH($E6)+COLUMNS($G8:AU8)-1,DAY($E6)),"YYYYMM")</f>
        <v>202311</v>
      </c>
      <c r="DA8" s="207" t="str">
        <f>TEXT(DATE(YEAR($E6),MONTH($E6)+COLUMNS($G8:AV8)-1,DAY($E6)),"YYYYMM")</f>
        <v>202312</v>
      </c>
    </row>
    <row r="9" spans="1:105" x14ac:dyDescent="0.25">
      <c r="A9" s="42" t="s">
        <v>12</v>
      </c>
      <c r="B9" s="43" t="s">
        <v>5</v>
      </c>
      <c r="C9" s="44">
        <v>4.5599999999999996</v>
      </c>
      <c r="D9" s="45"/>
      <c r="E9" s="45"/>
      <c r="F9" s="45"/>
      <c r="G9" s="65"/>
      <c r="H9" s="66"/>
      <c r="I9" s="66"/>
      <c r="J9" s="77">
        <v>3495126</v>
      </c>
      <c r="K9" s="77">
        <v>3513913.2</v>
      </c>
      <c r="L9" s="78">
        <v>3537406.32</v>
      </c>
      <c r="M9" s="151"/>
      <c r="N9" s="65"/>
      <c r="O9" s="66"/>
      <c r="P9" s="66"/>
      <c r="Q9" s="77">
        <v>3451719.36</v>
      </c>
      <c r="R9" s="77">
        <v>6984319.4399999995</v>
      </c>
      <c r="S9" s="77">
        <v>32777.279999999999</v>
      </c>
      <c r="T9" s="77">
        <v>2745.12</v>
      </c>
      <c r="U9" s="77">
        <v>4979.5199999999995</v>
      </c>
      <c r="V9" s="77">
        <v>1823.9999999999995</v>
      </c>
      <c r="W9" s="77">
        <v>-925.68000000000006</v>
      </c>
      <c r="X9" s="77">
        <v>1199.28</v>
      </c>
      <c r="Y9" s="77">
        <v>-6146.88</v>
      </c>
      <c r="Z9" s="77">
        <v>-45.599999999999966</v>
      </c>
      <c r="AA9" s="77">
        <v>802.56</v>
      </c>
      <c r="AB9" s="77">
        <f>'PMPMs Jul20-Dec20'!AB9*'PMPMs Jul20-Dec20'!$C9</f>
        <v>-1928.8799999999999</v>
      </c>
      <c r="AC9" s="77">
        <f>'PMPMs Jul20-Dec20'!AC9*'PMPMs Jul20-Dec20'!$C9</f>
        <v>-18.239999999999998</v>
      </c>
      <c r="AD9" s="77">
        <f>'PMPMs Jul20-Dec20'!AD9*'PMPMs Jul20-Dec20'!$C9</f>
        <v>-145.91999999999999</v>
      </c>
      <c r="AE9" s="77">
        <f>'PMPMs Jul20-Dec20'!AE9*'PMPMs Jul20-Dec20'!$C9</f>
        <v>-72.959999999999994</v>
      </c>
      <c r="AF9" s="77">
        <f>'PMPMs Jul20-Dec20'!AF9*'PMPMs Jul20-Dec20'!$C9</f>
        <v>-3702.72</v>
      </c>
      <c r="AG9" s="77">
        <f>'PMPMs Jul20-Dec20'!AG9*'PMPMs Jul20-Dec20'!$C9</f>
        <v>-186.95999999999998</v>
      </c>
      <c r="AH9" s="77">
        <f>'PMPMs Jul20-Dec20'!AH9*'PMPMs Jul20-Dec20'!$C9</f>
        <v>-72.959999999999994</v>
      </c>
      <c r="AI9" s="77">
        <f>'PMPMs Jul20-Dec20'!AI9*'PMPMs Jul20-Dec20'!$C9</f>
        <v>-50.16</v>
      </c>
      <c r="AJ9" s="77">
        <f>'PMPMs Jul20-Dec20'!AJ9*'PMPMs Jul20-Dec20'!$C9</f>
        <v>-50.16</v>
      </c>
      <c r="AK9" s="77">
        <f>'PMPMs Jul20-Dec20'!AK9*'PMPMs Jul20-Dec20'!$C9</f>
        <v>-72.959999999999994</v>
      </c>
      <c r="AL9" s="77">
        <f>'PMPMs Jul20-Dec20'!AL9*'PMPMs Jul20-Dec20'!$C9</f>
        <v>-54.72</v>
      </c>
      <c r="AM9" s="77">
        <f>'PMPMs Jul20-Dec20'!AM9*'PMPMs Jul20-Dec20'!$C9</f>
        <v>-127.67999999999999</v>
      </c>
      <c r="AN9" s="77">
        <f>'PMPMs Jul20-Dec20'!AN9*'PMPMs Jul20-Dec20'!$C9</f>
        <v>-100.32</v>
      </c>
      <c r="AO9" s="77">
        <f>'PMPMs Jul20-Dec20'!AO9*'PMPMs Jul20-Dec20'!$C9</f>
        <v>-27.36</v>
      </c>
      <c r="AP9" s="77">
        <f>'PMPMs Jul20-Dec20'!AP9*'PMPMs Jul20-Dec20'!$C9</f>
        <v>-18.239999999999998</v>
      </c>
      <c r="AQ9" s="77">
        <f>'PMPMs Jul20-Dec20'!AQ9*'PMPMs Jul20-Dec20'!$C9</f>
        <v>-8408.64</v>
      </c>
      <c r="AR9" s="77">
        <f>'PMPMs Jul20-Dec20'!AR9*'PMPMs Jul20-Dec20'!$C9</f>
        <v>-27.36</v>
      </c>
      <c r="AS9" s="77">
        <f>'PMPMs Jul20-Dec20'!AS9*'PMPMs Jul20-Dec20'!$C9</f>
        <v>-1463.7599999999998</v>
      </c>
      <c r="AT9" s="77">
        <f>'PMPMs Jul20-Dec20'!AT9*'PMPMs Jul20-Dec20'!$C9</f>
        <v>-259.91999999999996</v>
      </c>
      <c r="AU9" s="77">
        <f>'PMPMs Jul20-Dec20'!AU9*'PMPMs Jul20-Dec20'!$C9</f>
        <v>-483.35999999999996</v>
      </c>
      <c r="AV9" s="77">
        <f>'PMPMs Jul20-Dec20'!AV9*'PMPMs Jul20-Dec20'!$C9</f>
        <v>-451.43999999999994</v>
      </c>
      <c r="AW9" s="77">
        <f>'PMPMs Jul20-Dec20'!AW9*'PMPMs Jul20-Dec20'!$C9</f>
        <v>-446.87999999999994</v>
      </c>
      <c r="AX9" s="77">
        <f>'PMPMs Jul20-Dec20'!AX9*'PMPMs Jul20-Dec20'!$C9</f>
        <v>0</v>
      </c>
      <c r="AY9" s="77">
        <f>'PMPMs Jul20-Dec20'!AY9*'PMPMs Jul20-Dec20'!$C9</f>
        <v>0</v>
      </c>
      <c r="AZ9" s="77">
        <f>'PMPMs Jul20-Dec20'!AZ9*'PMPMs Jul20-Dec20'!$C9</f>
        <v>0</v>
      </c>
      <c r="BA9" s="77">
        <f>'PMPMs Jul20-Dec20'!BA9*'PMPMs Jul20-Dec20'!$C9</f>
        <v>0</v>
      </c>
      <c r="BB9" s="77">
        <f>'PMPMs Jul20-Dec20'!BB9*'PMPMs Jul20-Dec20'!$C9</f>
        <v>0</v>
      </c>
      <c r="BC9" s="78">
        <f>'PMPMs Jul20-Dec20'!BC9*'PMPMs Jul20-Dec20'!$C9</f>
        <v>0</v>
      </c>
      <c r="BE9" s="46"/>
      <c r="BF9" s="47"/>
      <c r="BG9" s="47"/>
      <c r="BH9" s="47"/>
      <c r="BI9" s="47"/>
      <c r="BJ9" s="48"/>
      <c r="BK9" s="105"/>
      <c r="BL9" s="46"/>
      <c r="BM9" s="47"/>
      <c r="BN9" s="47"/>
      <c r="BO9" s="47"/>
      <c r="BP9" s="47"/>
      <c r="BQ9" s="47"/>
      <c r="BR9" s="77">
        <v>9607.92</v>
      </c>
      <c r="BS9" s="77">
        <v>6283.68</v>
      </c>
      <c r="BT9" s="77">
        <v>3283.2000000000012</v>
      </c>
      <c r="BU9" s="77">
        <v>2494.3199999999997</v>
      </c>
      <c r="BV9" s="77">
        <v>1194.7199999999998</v>
      </c>
      <c r="BW9" s="77">
        <v>1194.72</v>
      </c>
      <c r="BX9" s="77">
        <v>1513.92</v>
      </c>
      <c r="BY9" s="77">
        <v>1217.52</v>
      </c>
      <c r="BZ9" s="77">
        <f>'PMPMs Jul20-Dec20'!BZ9*'PMPMs Jul20-Dec20'!$C9</f>
        <v>287.27999999999997</v>
      </c>
      <c r="CA9" s="77">
        <f>'PMPMs Jul20-Dec20'!CA9*'PMPMs Jul20-Dec20'!$C9</f>
        <v>209.76</v>
      </c>
      <c r="CB9" s="77">
        <f>'PMPMs Jul20-Dec20'!CB9*'PMPMs Jul20-Dec20'!$C9</f>
        <v>123.11999999999999</v>
      </c>
      <c r="CC9" s="77">
        <f>'PMPMs Jul20-Dec20'!CC9*'PMPMs Jul20-Dec20'!$C9</f>
        <v>0</v>
      </c>
      <c r="CD9" s="77">
        <f>'PMPMs Jul20-Dec20'!CD9*'PMPMs Jul20-Dec20'!$C9</f>
        <v>4.5599999999999996</v>
      </c>
      <c r="CE9" s="77">
        <f>'PMPMs Jul20-Dec20'!CE9*'PMPMs Jul20-Dec20'!$C9</f>
        <v>-27.36</v>
      </c>
      <c r="CF9" s="77">
        <f>'PMPMs Jul20-Dec20'!CF9*'PMPMs Jul20-Dec20'!$C9</f>
        <v>0</v>
      </c>
      <c r="CG9" s="77">
        <f>'PMPMs Jul20-Dec20'!CG9*'PMPMs Jul20-Dec20'!$C9</f>
        <v>0</v>
      </c>
      <c r="CH9" s="77">
        <f>'PMPMs Jul20-Dec20'!CH9*'PMPMs Jul20-Dec20'!$C9</f>
        <v>0</v>
      </c>
      <c r="CI9" s="77">
        <f>'PMPMs Jul20-Dec20'!CI9*'PMPMs Jul20-Dec20'!$C9</f>
        <v>0</v>
      </c>
      <c r="CJ9" s="77">
        <f>'PMPMs Jul20-Dec20'!CJ9*'PMPMs Jul20-Dec20'!$C9</f>
        <v>0</v>
      </c>
      <c r="CK9" s="77">
        <f>'PMPMs Jul20-Dec20'!CK9*'PMPMs Jul20-Dec20'!$C9</f>
        <v>0</v>
      </c>
      <c r="CL9" s="77">
        <f>'PMPMs Jul20-Dec20'!CL9*'PMPMs Jul20-Dec20'!$C9</f>
        <v>0</v>
      </c>
      <c r="CM9" s="77">
        <f>'PMPMs Jul20-Dec20'!CM9*'PMPMs Jul20-Dec20'!$C9</f>
        <v>0</v>
      </c>
      <c r="CN9" s="77">
        <f>'PMPMs Jul20-Dec20'!CN9*'PMPMs Jul20-Dec20'!$C9</f>
        <v>0</v>
      </c>
      <c r="CO9" s="77">
        <f>'PMPMs Jul20-Dec20'!CO9*'PMPMs Jul20-Dec20'!$C9</f>
        <v>-9.1199999999999992</v>
      </c>
      <c r="CP9" s="77">
        <f>'PMPMs Jul20-Dec20'!CP9*'PMPMs Jul20-Dec20'!$C9</f>
        <v>0</v>
      </c>
      <c r="CQ9" s="77">
        <f>'PMPMs Jul20-Dec20'!CQ9*'PMPMs Jul20-Dec20'!$C9</f>
        <v>0</v>
      </c>
      <c r="CR9" s="77">
        <f>'PMPMs Jul20-Dec20'!CR9*'PMPMs Jul20-Dec20'!$C9</f>
        <v>0</v>
      </c>
      <c r="CS9" s="77">
        <f>'PMPMs Jul20-Dec20'!CS9*'PMPMs Jul20-Dec20'!$C9</f>
        <v>0</v>
      </c>
      <c r="CT9" s="77">
        <f>'PMPMs Jul20-Dec20'!CT9*'PMPMs Jul20-Dec20'!$C9</f>
        <v>0</v>
      </c>
      <c r="CU9" s="77">
        <f>'PMPMs Jul20-Dec20'!CU9*'PMPMs Jul20-Dec20'!$C9</f>
        <v>0</v>
      </c>
      <c r="CV9" s="77">
        <f>'PMPMs Jul20-Dec20'!CV9*'PMPMs Jul20-Dec20'!$C9</f>
        <v>0</v>
      </c>
      <c r="CW9" s="77">
        <f>'PMPMs Jul20-Dec20'!CW9*'PMPMs Jul20-Dec20'!$C9</f>
        <v>0</v>
      </c>
      <c r="CX9" s="77">
        <f>'PMPMs Jul20-Dec20'!CX9*'PMPMs Jul20-Dec20'!$C9</f>
        <v>0</v>
      </c>
      <c r="CY9" s="77">
        <f>'PMPMs Jul20-Dec20'!CY9*'PMPMs Jul20-Dec20'!$C9</f>
        <v>0</v>
      </c>
      <c r="CZ9" s="77">
        <f>'PMPMs Jul20-Dec20'!CZ9*'PMPMs Jul20-Dec20'!$C9</f>
        <v>0</v>
      </c>
      <c r="DA9" s="78">
        <f>'PMPMs Jul20-Dec20'!DA9*'PMPMs Jul20-Dec20'!$C9</f>
        <v>0</v>
      </c>
    </row>
    <row r="10" spans="1:105" x14ac:dyDescent="0.25">
      <c r="A10" s="50" t="s">
        <v>11</v>
      </c>
      <c r="B10" s="51" t="s">
        <v>6</v>
      </c>
      <c r="C10" s="52">
        <v>0.55000000000000004</v>
      </c>
      <c r="D10" s="45"/>
      <c r="E10" s="45"/>
      <c r="F10" s="45"/>
      <c r="G10" s="67"/>
      <c r="H10" s="68"/>
      <c r="I10" s="68"/>
      <c r="J10" s="79">
        <v>174795.5</v>
      </c>
      <c r="K10" s="79">
        <v>174698.15</v>
      </c>
      <c r="L10" s="80">
        <v>175116.7</v>
      </c>
      <c r="M10" s="151"/>
      <c r="N10" s="67"/>
      <c r="O10" s="68"/>
      <c r="P10" s="68"/>
      <c r="Q10" s="79">
        <v>174164.65</v>
      </c>
      <c r="R10" s="79">
        <v>352028.05</v>
      </c>
      <c r="S10" s="79">
        <v>1297.4499999999998</v>
      </c>
      <c r="T10" s="79">
        <v>1455.8500000000001</v>
      </c>
      <c r="U10" s="79">
        <v>647.9</v>
      </c>
      <c r="V10" s="79">
        <v>-737.55000000000007</v>
      </c>
      <c r="W10" s="79">
        <v>70.949999999999974</v>
      </c>
      <c r="X10" s="79">
        <v>56.650000000000006</v>
      </c>
      <c r="Y10" s="79">
        <v>-246.39999999999998</v>
      </c>
      <c r="Z10" s="79">
        <v>-7.1500000000000057</v>
      </c>
      <c r="AA10" s="79">
        <v>73.699999999999989</v>
      </c>
      <c r="AB10" s="79">
        <f>'PMPMs Jul20-Dec20'!AB10*'PMPMs Jul20-Dec20'!$C10</f>
        <v>-11.55</v>
      </c>
      <c r="AC10" s="79">
        <f>'PMPMs Jul20-Dec20'!AC10*'PMPMs Jul20-Dec20'!$C10</f>
        <v>6.0500000000000007</v>
      </c>
      <c r="AD10" s="79">
        <f>'PMPMs Jul20-Dec20'!AD10*'PMPMs Jul20-Dec20'!$C10</f>
        <v>-26.400000000000002</v>
      </c>
      <c r="AE10" s="79">
        <f>'PMPMs Jul20-Dec20'!AE10*'PMPMs Jul20-Dec20'!$C10</f>
        <v>-19.25</v>
      </c>
      <c r="AF10" s="79">
        <f>'PMPMs Jul20-Dec20'!AF10*'PMPMs Jul20-Dec20'!$C10</f>
        <v>-115.50000000000001</v>
      </c>
      <c r="AG10" s="79">
        <f>'PMPMs Jul20-Dec20'!AG10*'PMPMs Jul20-Dec20'!$C10</f>
        <v>-44.550000000000004</v>
      </c>
      <c r="AH10" s="79">
        <f>'PMPMs Jul20-Dec20'!AH10*'PMPMs Jul20-Dec20'!$C10</f>
        <v>-41.800000000000004</v>
      </c>
      <c r="AI10" s="79">
        <f>'PMPMs Jul20-Dec20'!AI10*'PMPMs Jul20-Dec20'!$C10</f>
        <v>-37.950000000000003</v>
      </c>
      <c r="AJ10" s="79">
        <f>'PMPMs Jul20-Dec20'!AJ10*'PMPMs Jul20-Dec20'!$C10</f>
        <v>-90.750000000000014</v>
      </c>
      <c r="AK10" s="79">
        <f>'PMPMs Jul20-Dec20'!AK10*'PMPMs Jul20-Dec20'!$C10</f>
        <v>-61.600000000000009</v>
      </c>
      <c r="AL10" s="79">
        <f>'PMPMs Jul20-Dec20'!AL10*'PMPMs Jul20-Dec20'!$C10</f>
        <v>-12.65</v>
      </c>
      <c r="AM10" s="79">
        <f>'PMPMs Jul20-Dec20'!AM10*'PMPMs Jul20-Dec20'!$C10</f>
        <v>-22</v>
      </c>
      <c r="AN10" s="79">
        <f>'PMPMs Jul20-Dec20'!AN10*'PMPMs Jul20-Dec20'!$C10</f>
        <v>-20.900000000000002</v>
      </c>
      <c r="AO10" s="79">
        <f>'PMPMs Jul20-Dec20'!AO10*'PMPMs Jul20-Dec20'!$C10</f>
        <v>-31.900000000000002</v>
      </c>
      <c r="AP10" s="79">
        <f>'PMPMs Jul20-Dec20'!AP10*'PMPMs Jul20-Dec20'!$C10</f>
        <v>-36.85</v>
      </c>
      <c r="AQ10" s="79">
        <f>'PMPMs Jul20-Dec20'!AQ10*'PMPMs Jul20-Dec20'!$C10</f>
        <v>-49.500000000000007</v>
      </c>
      <c r="AR10" s="79">
        <f>'PMPMs Jul20-Dec20'!AR10*'PMPMs Jul20-Dec20'!$C10</f>
        <v>-19.8</v>
      </c>
      <c r="AS10" s="79">
        <f>'PMPMs Jul20-Dec20'!AS10*'PMPMs Jul20-Dec20'!$C10</f>
        <v>-18.700000000000003</v>
      </c>
      <c r="AT10" s="79">
        <f>'PMPMs Jul20-Dec20'!AT10*'PMPMs Jul20-Dec20'!$C10</f>
        <v>-31.900000000000002</v>
      </c>
      <c r="AU10" s="79">
        <f>'PMPMs Jul20-Dec20'!AU10*'PMPMs Jul20-Dec20'!$C10</f>
        <v>-24.200000000000003</v>
      </c>
      <c r="AV10" s="79">
        <f>'PMPMs Jul20-Dec20'!AV10*'PMPMs Jul20-Dec20'!$C10</f>
        <v>-24.750000000000004</v>
      </c>
      <c r="AW10" s="79">
        <f>'PMPMs Jul20-Dec20'!AW10*'PMPMs Jul20-Dec20'!$C10</f>
        <v>-52.800000000000004</v>
      </c>
      <c r="AX10" s="79">
        <f>'PMPMs Jul20-Dec20'!AX10*'PMPMs Jul20-Dec20'!$C10</f>
        <v>0</v>
      </c>
      <c r="AY10" s="79">
        <f>'PMPMs Jul20-Dec20'!AY10*'PMPMs Jul20-Dec20'!$C10</f>
        <v>0</v>
      </c>
      <c r="AZ10" s="79">
        <f>'PMPMs Jul20-Dec20'!AZ10*'PMPMs Jul20-Dec20'!$C10</f>
        <v>0</v>
      </c>
      <c r="BA10" s="79">
        <f>'PMPMs Jul20-Dec20'!BA10*'PMPMs Jul20-Dec20'!$C10</f>
        <v>0</v>
      </c>
      <c r="BB10" s="79">
        <f>'PMPMs Jul20-Dec20'!BB10*'PMPMs Jul20-Dec20'!$C10</f>
        <v>0</v>
      </c>
      <c r="BC10" s="80">
        <f>'PMPMs Jul20-Dec20'!BC10*'PMPMs Jul20-Dec20'!$C10</f>
        <v>0</v>
      </c>
      <c r="BE10" s="53"/>
      <c r="BF10" s="54"/>
      <c r="BG10" s="54"/>
      <c r="BH10" s="54"/>
      <c r="BI10" s="54"/>
      <c r="BJ10" s="55"/>
      <c r="BK10" s="105"/>
      <c r="BL10" s="53"/>
      <c r="BM10" s="54"/>
      <c r="BN10" s="54"/>
      <c r="BO10" s="54"/>
      <c r="BP10" s="54"/>
      <c r="BQ10" s="54"/>
      <c r="BR10" s="79">
        <v>1561.9999999999998</v>
      </c>
      <c r="BS10" s="79">
        <v>892.64999999999986</v>
      </c>
      <c r="BT10" s="79">
        <v>-5.5</v>
      </c>
      <c r="BU10" s="79">
        <v>337.7</v>
      </c>
      <c r="BV10" s="79">
        <v>162.80000000000001</v>
      </c>
      <c r="BW10" s="79">
        <v>135.85</v>
      </c>
      <c r="BX10" s="79">
        <v>136.95000000000002</v>
      </c>
      <c r="BY10" s="79">
        <v>164.99999999999997</v>
      </c>
      <c r="BZ10" s="79">
        <f>'PMPMs Jul20-Dec20'!BZ10*'PMPMs Jul20-Dec20'!$C10</f>
        <v>48.95</v>
      </c>
      <c r="CA10" s="79">
        <f>'PMPMs Jul20-Dec20'!CA10*'PMPMs Jul20-Dec20'!$C10</f>
        <v>64.900000000000006</v>
      </c>
      <c r="CB10" s="79">
        <f>'PMPMs Jul20-Dec20'!CB10*'PMPMs Jul20-Dec20'!$C10</f>
        <v>17.600000000000001</v>
      </c>
      <c r="CC10" s="79">
        <f>'PMPMs Jul20-Dec20'!CC10*'PMPMs Jul20-Dec20'!$C10</f>
        <v>16.5</v>
      </c>
      <c r="CD10" s="79">
        <f>'PMPMs Jul20-Dec20'!CD10*'PMPMs Jul20-Dec20'!$C10</f>
        <v>2.2000000000000002</v>
      </c>
      <c r="CE10" s="79">
        <f>'PMPMs Jul20-Dec20'!CE10*'PMPMs Jul20-Dec20'!$C10</f>
        <v>0</v>
      </c>
      <c r="CF10" s="79">
        <f>'PMPMs Jul20-Dec20'!CF10*'PMPMs Jul20-Dec20'!$C10</f>
        <v>0</v>
      </c>
      <c r="CG10" s="79">
        <f>'PMPMs Jul20-Dec20'!CG10*'PMPMs Jul20-Dec20'!$C10</f>
        <v>-3.3000000000000003</v>
      </c>
      <c r="CH10" s="79">
        <f>'PMPMs Jul20-Dec20'!CH10*'PMPMs Jul20-Dec20'!$C10</f>
        <v>0</v>
      </c>
      <c r="CI10" s="79">
        <f>'PMPMs Jul20-Dec20'!CI10*'PMPMs Jul20-Dec20'!$C10</f>
        <v>0</v>
      </c>
      <c r="CJ10" s="79">
        <f>'PMPMs Jul20-Dec20'!CJ10*'PMPMs Jul20-Dec20'!$C10</f>
        <v>0</v>
      </c>
      <c r="CK10" s="79">
        <f>'PMPMs Jul20-Dec20'!CK10*'PMPMs Jul20-Dec20'!$C10</f>
        <v>0</v>
      </c>
      <c r="CL10" s="79">
        <f>'PMPMs Jul20-Dec20'!CL10*'PMPMs Jul20-Dec20'!$C10</f>
        <v>0</v>
      </c>
      <c r="CM10" s="79">
        <f>'PMPMs Jul20-Dec20'!CM10*'PMPMs Jul20-Dec20'!$C10</f>
        <v>0</v>
      </c>
      <c r="CN10" s="79">
        <f>'PMPMs Jul20-Dec20'!CN10*'PMPMs Jul20-Dec20'!$C10</f>
        <v>0</v>
      </c>
      <c r="CO10" s="79">
        <f>'PMPMs Jul20-Dec20'!CO10*'PMPMs Jul20-Dec20'!$C10</f>
        <v>0</v>
      </c>
      <c r="CP10" s="79">
        <f>'PMPMs Jul20-Dec20'!CP10*'PMPMs Jul20-Dec20'!$C10</f>
        <v>0</v>
      </c>
      <c r="CQ10" s="79">
        <f>'PMPMs Jul20-Dec20'!CQ10*'PMPMs Jul20-Dec20'!$C10</f>
        <v>0</v>
      </c>
      <c r="CR10" s="79">
        <f>'PMPMs Jul20-Dec20'!CR10*'PMPMs Jul20-Dec20'!$C10</f>
        <v>0</v>
      </c>
      <c r="CS10" s="79">
        <f>'PMPMs Jul20-Dec20'!CS10*'PMPMs Jul20-Dec20'!$C10</f>
        <v>0</v>
      </c>
      <c r="CT10" s="79">
        <f>'PMPMs Jul20-Dec20'!CT10*'PMPMs Jul20-Dec20'!$C10</f>
        <v>0</v>
      </c>
      <c r="CU10" s="79">
        <f>'PMPMs Jul20-Dec20'!CU10*'PMPMs Jul20-Dec20'!$C10</f>
        <v>0</v>
      </c>
      <c r="CV10" s="79">
        <f>'PMPMs Jul20-Dec20'!CV10*'PMPMs Jul20-Dec20'!$C10</f>
        <v>0</v>
      </c>
      <c r="CW10" s="79">
        <f>'PMPMs Jul20-Dec20'!CW10*'PMPMs Jul20-Dec20'!$C10</f>
        <v>0</v>
      </c>
      <c r="CX10" s="79">
        <f>'PMPMs Jul20-Dec20'!CX10*'PMPMs Jul20-Dec20'!$C10</f>
        <v>0</v>
      </c>
      <c r="CY10" s="79">
        <f>'PMPMs Jul20-Dec20'!CY10*'PMPMs Jul20-Dec20'!$C10</f>
        <v>0</v>
      </c>
      <c r="CZ10" s="79">
        <f>'PMPMs Jul20-Dec20'!CZ10*'PMPMs Jul20-Dec20'!$C10</f>
        <v>0</v>
      </c>
      <c r="DA10" s="80">
        <f>'PMPMs Jul20-Dec20'!DA10*'PMPMs Jul20-Dec20'!$C10</f>
        <v>0</v>
      </c>
    </row>
    <row r="11" spans="1:105" x14ac:dyDescent="0.25">
      <c r="A11" s="50" t="s">
        <v>13</v>
      </c>
      <c r="B11" s="51" t="s">
        <v>7</v>
      </c>
      <c r="C11" s="52">
        <v>5.61</v>
      </c>
      <c r="D11" s="45"/>
      <c r="E11" s="45"/>
      <c r="F11" s="45"/>
      <c r="G11" s="67"/>
      <c r="H11" s="68"/>
      <c r="I11" s="68"/>
      <c r="J11" s="79">
        <v>11450.01</v>
      </c>
      <c r="K11" s="79">
        <v>11410.74</v>
      </c>
      <c r="L11" s="80">
        <v>11567.82</v>
      </c>
      <c r="M11" s="151"/>
      <c r="N11" s="67"/>
      <c r="O11" s="68"/>
      <c r="P11" s="68"/>
      <c r="Q11" s="79">
        <v>11837.1</v>
      </c>
      <c r="R11" s="79">
        <v>23163.69</v>
      </c>
      <c r="S11" s="79">
        <v>44.88</v>
      </c>
      <c r="T11" s="79">
        <v>-5.61</v>
      </c>
      <c r="U11" s="79">
        <v>0</v>
      </c>
      <c r="V11" s="79">
        <v>-11.22</v>
      </c>
      <c r="W11" s="79">
        <v>16.829999999999998</v>
      </c>
      <c r="X11" s="79">
        <v>0</v>
      </c>
      <c r="Y11" s="79">
        <v>0</v>
      </c>
      <c r="Z11" s="79">
        <v>-16.830000000000002</v>
      </c>
      <c r="AA11" s="79">
        <v>11.22</v>
      </c>
      <c r="AB11" s="79">
        <f>'PMPMs Jul20-Dec20'!AB11*'PMPMs Jul20-Dec20'!$C11</f>
        <v>0</v>
      </c>
      <c r="AC11" s="79">
        <f>'PMPMs Jul20-Dec20'!AC11*'PMPMs Jul20-Dec20'!$C11</f>
        <v>0</v>
      </c>
      <c r="AD11" s="79">
        <f>'PMPMs Jul20-Dec20'!AD11*'PMPMs Jul20-Dec20'!$C11</f>
        <v>-5.61</v>
      </c>
      <c r="AE11" s="79">
        <f>'PMPMs Jul20-Dec20'!AE11*'PMPMs Jul20-Dec20'!$C11</f>
        <v>0</v>
      </c>
      <c r="AF11" s="79">
        <f>'PMPMs Jul20-Dec20'!AF11*'PMPMs Jul20-Dec20'!$C11</f>
        <v>0</v>
      </c>
      <c r="AG11" s="79">
        <f>'PMPMs Jul20-Dec20'!AG11*'PMPMs Jul20-Dec20'!$C11</f>
        <v>0</v>
      </c>
      <c r="AH11" s="79">
        <f>'PMPMs Jul20-Dec20'!AH11*'PMPMs Jul20-Dec20'!$C11</f>
        <v>0</v>
      </c>
      <c r="AI11" s="79">
        <f>'PMPMs Jul20-Dec20'!AI11*'PMPMs Jul20-Dec20'!$C11</f>
        <v>0</v>
      </c>
      <c r="AJ11" s="79">
        <f>'PMPMs Jul20-Dec20'!AJ11*'PMPMs Jul20-Dec20'!$C11</f>
        <v>0</v>
      </c>
      <c r="AK11" s="79">
        <f>'PMPMs Jul20-Dec20'!AK11*'PMPMs Jul20-Dec20'!$C11</f>
        <v>0</v>
      </c>
      <c r="AL11" s="79">
        <f>'PMPMs Jul20-Dec20'!AL11*'PMPMs Jul20-Dec20'!$C11</f>
        <v>0</v>
      </c>
      <c r="AM11" s="79">
        <f>'PMPMs Jul20-Dec20'!AM11*'PMPMs Jul20-Dec20'!$C11</f>
        <v>0</v>
      </c>
      <c r="AN11" s="79">
        <f>'PMPMs Jul20-Dec20'!AN11*'PMPMs Jul20-Dec20'!$C11</f>
        <v>0</v>
      </c>
      <c r="AO11" s="79">
        <f>'PMPMs Jul20-Dec20'!AO11*'PMPMs Jul20-Dec20'!$C11</f>
        <v>0</v>
      </c>
      <c r="AP11" s="79">
        <f>'PMPMs Jul20-Dec20'!AP11*'PMPMs Jul20-Dec20'!$C11</f>
        <v>0</v>
      </c>
      <c r="AQ11" s="79">
        <f>'PMPMs Jul20-Dec20'!AQ11*'PMPMs Jul20-Dec20'!$C11</f>
        <v>0</v>
      </c>
      <c r="AR11" s="79">
        <f>'PMPMs Jul20-Dec20'!AR11*'PMPMs Jul20-Dec20'!$C11</f>
        <v>0</v>
      </c>
      <c r="AS11" s="79">
        <f>'PMPMs Jul20-Dec20'!AS11*'PMPMs Jul20-Dec20'!$C11</f>
        <v>0</v>
      </c>
      <c r="AT11" s="79">
        <f>'PMPMs Jul20-Dec20'!AT11*'PMPMs Jul20-Dec20'!$C11</f>
        <v>0</v>
      </c>
      <c r="AU11" s="79">
        <f>'PMPMs Jul20-Dec20'!AU11*'PMPMs Jul20-Dec20'!$C11</f>
        <v>0</v>
      </c>
      <c r="AV11" s="79">
        <f>'PMPMs Jul20-Dec20'!AV11*'PMPMs Jul20-Dec20'!$C11</f>
        <v>0</v>
      </c>
      <c r="AW11" s="79">
        <f>'PMPMs Jul20-Dec20'!AW11*'PMPMs Jul20-Dec20'!$C11</f>
        <v>0</v>
      </c>
      <c r="AX11" s="79">
        <f>'PMPMs Jul20-Dec20'!AX11*'PMPMs Jul20-Dec20'!$C11</f>
        <v>0</v>
      </c>
      <c r="AY11" s="79">
        <f>'PMPMs Jul20-Dec20'!AY11*'PMPMs Jul20-Dec20'!$C11</f>
        <v>0</v>
      </c>
      <c r="AZ11" s="79">
        <f>'PMPMs Jul20-Dec20'!AZ11*'PMPMs Jul20-Dec20'!$C11</f>
        <v>0</v>
      </c>
      <c r="BA11" s="79">
        <f>'PMPMs Jul20-Dec20'!BA11*'PMPMs Jul20-Dec20'!$C11</f>
        <v>0</v>
      </c>
      <c r="BB11" s="79">
        <f>'PMPMs Jul20-Dec20'!BB11*'PMPMs Jul20-Dec20'!$C11</f>
        <v>0</v>
      </c>
      <c r="BC11" s="80">
        <f>'PMPMs Jul20-Dec20'!BC11*'PMPMs Jul20-Dec20'!$C11</f>
        <v>0</v>
      </c>
      <c r="BE11" s="53"/>
      <c r="BF11" s="54"/>
      <c r="BG11" s="54"/>
      <c r="BH11" s="54"/>
      <c r="BI11" s="54"/>
      <c r="BJ11" s="55"/>
      <c r="BK11" s="105"/>
      <c r="BL11" s="53"/>
      <c r="BM11" s="54"/>
      <c r="BN11" s="54"/>
      <c r="BO11" s="54"/>
      <c r="BP11" s="54"/>
      <c r="BQ11" s="54"/>
      <c r="BR11" s="79">
        <v>0</v>
      </c>
      <c r="BS11" s="79">
        <v>5.61</v>
      </c>
      <c r="BT11" s="79">
        <v>0</v>
      </c>
      <c r="BU11" s="79">
        <v>0</v>
      </c>
      <c r="BV11" s="79">
        <v>0</v>
      </c>
      <c r="BW11" s="79">
        <v>0</v>
      </c>
      <c r="BX11" s="79">
        <v>0</v>
      </c>
      <c r="BY11" s="79">
        <v>0</v>
      </c>
      <c r="BZ11" s="79">
        <f>'PMPMs Jul20-Dec20'!BZ11*'PMPMs Jul20-Dec20'!$C11</f>
        <v>0</v>
      </c>
      <c r="CA11" s="79">
        <f>'PMPMs Jul20-Dec20'!CA11*'PMPMs Jul20-Dec20'!$C11</f>
        <v>0</v>
      </c>
      <c r="CB11" s="79">
        <f>'PMPMs Jul20-Dec20'!CB11*'PMPMs Jul20-Dec20'!$C11</f>
        <v>0</v>
      </c>
      <c r="CC11" s="79">
        <f>'PMPMs Jul20-Dec20'!CC11*'PMPMs Jul20-Dec20'!$C11</f>
        <v>0</v>
      </c>
      <c r="CD11" s="79">
        <f>'PMPMs Jul20-Dec20'!CD11*'PMPMs Jul20-Dec20'!$C11</f>
        <v>0</v>
      </c>
      <c r="CE11" s="79">
        <f>'PMPMs Jul20-Dec20'!CE11*'PMPMs Jul20-Dec20'!$C11</f>
        <v>0</v>
      </c>
      <c r="CF11" s="79">
        <f>'PMPMs Jul20-Dec20'!CF11*'PMPMs Jul20-Dec20'!$C11</f>
        <v>0</v>
      </c>
      <c r="CG11" s="79">
        <f>'PMPMs Jul20-Dec20'!CG11*'PMPMs Jul20-Dec20'!$C11</f>
        <v>0</v>
      </c>
      <c r="CH11" s="79">
        <f>'PMPMs Jul20-Dec20'!CH11*'PMPMs Jul20-Dec20'!$C11</f>
        <v>0</v>
      </c>
      <c r="CI11" s="79">
        <f>'PMPMs Jul20-Dec20'!CI11*'PMPMs Jul20-Dec20'!$C11</f>
        <v>0</v>
      </c>
      <c r="CJ11" s="79">
        <f>'PMPMs Jul20-Dec20'!CJ11*'PMPMs Jul20-Dec20'!$C11</f>
        <v>0</v>
      </c>
      <c r="CK11" s="79">
        <f>'PMPMs Jul20-Dec20'!CK11*'PMPMs Jul20-Dec20'!$C11</f>
        <v>0</v>
      </c>
      <c r="CL11" s="79">
        <f>'PMPMs Jul20-Dec20'!CL11*'PMPMs Jul20-Dec20'!$C11</f>
        <v>0</v>
      </c>
      <c r="CM11" s="79">
        <f>'PMPMs Jul20-Dec20'!CM11*'PMPMs Jul20-Dec20'!$C11</f>
        <v>0</v>
      </c>
      <c r="CN11" s="79">
        <f>'PMPMs Jul20-Dec20'!CN11*'PMPMs Jul20-Dec20'!$C11</f>
        <v>0</v>
      </c>
      <c r="CO11" s="79">
        <f>'PMPMs Jul20-Dec20'!CO11*'PMPMs Jul20-Dec20'!$C11</f>
        <v>0</v>
      </c>
      <c r="CP11" s="79">
        <f>'PMPMs Jul20-Dec20'!CP11*'PMPMs Jul20-Dec20'!$C11</f>
        <v>0</v>
      </c>
      <c r="CQ11" s="79">
        <f>'PMPMs Jul20-Dec20'!CQ11*'PMPMs Jul20-Dec20'!$C11</f>
        <v>0</v>
      </c>
      <c r="CR11" s="79">
        <f>'PMPMs Jul20-Dec20'!CR11*'PMPMs Jul20-Dec20'!$C11</f>
        <v>0</v>
      </c>
      <c r="CS11" s="79">
        <f>'PMPMs Jul20-Dec20'!CS11*'PMPMs Jul20-Dec20'!$C11</f>
        <v>0</v>
      </c>
      <c r="CT11" s="79">
        <f>'PMPMs Jul20-Dec20'!CT11*'PMPMs Jul20-Dec20'!$C11</f>
        <v>0</v>
      </c>
      <c r="CU11" s="79">
        <f>'PMPMs Jul20-Dec20'!CU11*'PMPMs Jul20-Dec20'!$C11</f>
        <v>0</v>
      </c>
      <c r="CV11" s="79">
        <f>'PMPMs Jul20-Dec20'!CV11*'PMPMs Jul20-Dec20'!$C11</f>
        <v>0</v>
      </c>
      <c r="CW11" s="79">
        <f>'PMPMs Jul20-Dec20'!CW11*'PMPMs Jul20-Dec20'!$C11</f>
        <v>0</v>
      </c>
      <c r="CX11" s="79">
        <f>'PMPMs Jul20-Dec20'!CX11*'PMPMs Jul20-Dec20'!$C11</f>
        <v>0</v>
      </c>
      <c r="CY11" s="79">
        <f>'PMPMs Jul20-Dec20'!CY11*'PMPMs Jul20-Dec20'!$C11</f>
        <v>0</v>
      </c>
      <c r="CZ11" s="79">
        <f>'PMPMs Jul20-Dec20'!CZ11*'PMPMs Jul20-Dec20'!$C11</f>
        <v>0</v>
      </c>
      <c r="DA11" s="80">
        <f>'PMPMs Jul20-Dec20'!DA11*'PMPMs Jul20-Dec20'!$C11</f>
        <v>0</v>
      </c>
    </row>
    <row r="12" spans="1:105" x14ac:dyDescent="0.25">
      <c r="A12" s="50" t="s">
        <v>14</v>
      </c>
      <c r="B12" s="51" t="s">
        <v>8</v>
      </c>
      <c r="C12" s="52">
        <v>4.21</v>
      </c>
      <c r="D12" s="45"/>
      <c r="E12" s="45"/>
      <c r="F12" s="45"/>
      <c r="G12" s="67"/>
      <c r="H12" s="68"/>
      <c r="I12" s="68"/>
      <c r="J12" s="79">
        <v>230956.39</v>
      </c>
      <c r="K12" s="79">
        <v>239245.88</v>
      </c>
      <c r="L12" s="80">
        <v>246091.34</v>
      </c>
      <c r="M12" s="151"/>
      <c r="N12" s="67"/>
      <c r="O12" s="68"/>
      <c r="P12" s="68"/>
      <c r="Q12" s="79">
        <v>208163.45</v>
      </c>
      <c r="R12" s="79">
        <v>440458.62</v>
      </c>
      <c r="S12" s="79">
        <v>2126.0499999999997</v>
      </c>
      <c r="T12" s="79">
        <v>206.28999999999996</v>
      </c>
      <c r="U12" s="79">
        <v>408.36999999999995</v>
      </c>
      <c r="V12" s="79">
        <v>-75.78</v>
      </c>
      <c r="W12" s="79">
        <v>54.73</v>
      </c>
      <c r="X12" s="79">
        <v>-96.83</v>
      </c>
      <c r="Y12" s="79">
        <v>-231.55</v>
      </c>
      <c r="Z12" s="79">
        <v>42.100000000000009</v>
      </c>
      <c r="AA12" s="79">
        <v>-58.940000000000005</v>
      </c>
      <c r="AB12" s="79">
        <f>'PMPMs Jul20-Dec20'!AB12*'PMPMs Jul20-Dec20'!$C12</f>
        <v>-37.89</v>
      </c>
      <c r="AC12" s="79">
        <f>'PMPMs Jul20-Dec20'!AC12*'PMPMs Jul20-Dec20'!$C12</f>
        <v>-25.259999999999998</v>
      </c>
      <c r="AD12" s="79">
        <f>'PMPMs Jul20-Dec20'!AD12*'PMPMs Jul20-Dec20'!$C12</f>
        <v>-12.629999999999999</v>
      </c>
      <c r="AE12" s="79">
        <f>'PMPMs Jul20-Dec20'!AE12*'PMPMs Jul20-Dec20'!$C12</f>
        <v>-42.1</v>
      </c>
      <c r="AF12" s="79">
        <f>'PMPMs Jul20-Dec20'!AF12*'PMPMs Jul20-Dec20'!$C12</f>
        <v>-33.68</v>
      </c>
      <c r="AG12" s="79">
        <f>'PMPMs Jul20-Dec20'!AG12*'PMPMs Jul20-Dec20'!$C12</f>
        <v>-92.62</v>
      </c>
      <c r="AH12" s="79">
        <f>'PMPMs Jul20-Dec20'!AH12*'PMPMs Jul20-Dec20'!$C12</f>
        <v>-46.31</v>
      </c>
      <c r="AI12" s="79">
        <f>'PMPMs Jul20-Dec20'!AI12*'PMPMs Jul20-Dec20'!$C12</f>
        <v>-67.36</v>
      </c>
      <c r="AJ12" s="79">
        <f>'PMPMs Jul20-Dec20'!AJ12*'PMPMs Jul20-Dec20'!$C12</f>
        <v>-25.259999999999998</v>
      </c>
      <c r="AK12" s="79">
        <f>'PMPMs Jul20-Dec20'!AK12*'PMPMs Jul20-Dec20'!$C12</f>
        <v>-42.1</v>
      </c>
      <c r="AL12" s="79">
        <f>'PMPMs Jul20-Dec20'!AL12*'PMPMs Jul20-Dec20'!$C12</f>
        <v>-96.83</v>
      </c>
      <c r="AM12" s="79">
        <f>'PMPMs Jul20-Dec20'!AM12*'PMPMs Jul20-Dec20'!$C12</f>
        <v>-25.259999999999998</v>
      </c>
      <c r="AN12" s="79">
        <f>'PMPMs Jul20-Dec20'!AN12*'PMPMs Jul20-Dec20'!$C12</f>
        <v>0</v>
      </c>
      <c r="AO12" s="79">
        <f>'PMPMs Jul20-Dec20'!AO12*'PMPMs Jul20-Dec20'!$C12</f>
        <v>-42.1</v>
      </c>
      <c r="AP12" s="79">
        <f>'PMPMs Jul20-Dec20'!AP12*'PMPMs Jul20-Dec20'!$C12</f>
        <v>-63.15</v>
      </c>
      <c r="AQ12" s="79">
        <f>'PMPMs Jul20-Dec20'!AQ12*'PMPMs Jul20-Dec20'!$C12</f>
        <v>-79.989999999999995</v>
      </c>
      <c r="AR12" s="79">
        <f>'PMPMs Jul20-Dec20'!AR12*'PMPMs Jul20-Dec20'!$C12</f>
        <v>-16.84</v>
      </c>
      <c r="AS12" s="79">
        <f>'PMPMs Jul20-Dec20'!AS12*'PMPMs Jul20-Dec20'!$C12</f>
        <v>-33.68</v>
      </c>
      <c r="AT12" s="79">
        <f>'PMPMs Jul20-Dec20'!AT12*'PMPMs Jul20-Dec20'!$C12</f>
        <v>-33.68</v>
      </c>
      <c r="AU12" s="79">
        <f>'PMPMs Jul20-Dec20'!AU12*'PMPMs Jul20-Dec20'!$C12</f>
        <v>-58.94</v>
      </c>
      <c r="AV12" s="79">
        <f>'PMPMs Jul20-Dec20'!AV12*'PMPMs Jul20-Dec20'!$C12</f>
        <v>0</v>
      </c>
      <c r="AW12" s="79">
        <f>'PMPMs Jul20-Dec20'!AW12*'PMPMs Jul20-Dec20'!$C12</f>
        <v>0</v>
      </c>
      <c r="AX12" s="79">
        <f>'PMPMs Jul20-Dec20'!AX12*'PMPMs Jul20-Dec20'!$C12</f>
        <v>0</v>
      </c>
      <c r="AY12" s="79">
        <f>'PMPMs Jul20-Dec20'!AY12*'PMPMs Jul20-Dec20'!$C12</f>
        <v>0</v>
      </c>
      <c r="AZ12" s="79">
        <f>'PMPMs Jul20-Dec20'!AZ12*'PMPMs Jul20-Dec20'!$C12</f>
        <v>0</v>
      </c>
      <c r="BA12" s="79">
        <f>'PMPMs Jul20-Dec20'!BA12*'PMPMs Jul20-Dec20'!$C12</f>
        <v>0</v>
      </c>
      <c r="BB12" s="79">
        <f>'PMPMs Jul20-Dec20'!BB12*'PMPMs Jul20-Dec20'!$C12</f>
        <v>0</v>
      </c>
      <c r="BC12" s="80">
        <f>'PMPMs Jul20-Dec20'!BC12*'PMPMs Jul20-Dec20'!$C12</f>
        <v>0</v>
      </c>
      <c r="BE12" s="53"/>
      <c r="BF12" s="54"/>
      <c r="BG12" s="54"/>
      <c r="BH12" s="54"/>
      <c r="BI12" s="54"/>
      <c r="BJ12" s="55"/>
      <c r="BK12" s="105"/>
      <c r="BL12" s="53"/>
      <c r="BM12" s="54"/>
      <c r="BN12" s="54"/>
      <c r="BO12" s="54"/>
      <c r="BP12" s="54"/>
      <c r="BQ12" s="54"/>
      <c r="BR12" s="79">
        <v>610.44999999999993</v>
      </c>
      <c r="BS12" s="79">
        <v>442.04999999999995</v>
      </c>
      <c r="BT12" s="79">
        <v>176.82000000000005</v>
      </c>
      <c r="BU12" s="79">
        <v>134.72</v>
      </c>
      <c r="BV12" s="79">
        <v>42.1</v>
      </c>
      <c r="BW12" s="79">
        <v>54.730000000000004</v>
      </c>
      <c r="BX12" s="79">
        <v>197.87000000000003</v>
      </c>
      <c r="BY12" s="79">
        <v>25.259999999999998</v>
      </c>
      <c r="BZ12" s="79">
        <f>'PMPMs Jul20-Dec20'!BZ12*'PMPMs Jul20-Dec20'!$C12</f>
        <v>0</v>
      </c>
      <c r="CA12" s="79">
        <f>'PMPMs Jul20-Dec20'!CA12*'PMPMs Jul20-Dec20'!$C12</f>
        <v>4.21</v>
      </c>
      <c r="CB12" s="79">
        <f>'PMPMs Jul20-Dec20'!CB12*'PMPMs Jul20-Dec20'!$C12</f>
        <v>63.15</v>
      </c>
      <c r="CC12" s="79">
        <f>'PMPMs Jul20-Dec20'!CC12*'PMPMs Jul20-Dec20'!$C12</f>
        <v>0</v>
      </c>
      <c r="CD12" s="79">
        <f>'PMPMs Jul20-Dec20'!CD12*'PMPMs Jul20-Dec20'!$C12</f>
        <v>0</v>
      </c>
      <c r="CE12" s="79">
        <f>'PMPMs Jul20-Dec20'!CE12*'PMPMs Jul20-Dec20'!$C12</f>
        <v>0</v>
      </c>
      <c r="CF12" s="79">
        <f>'PMPMs Jul20-Dec20'!CF12*'PMPMs Jul20-Dec20'!$C12</f>
        <v>0</v>
      </c>
      <c r="CG12" s="79">
        <f>'PMPMs Jul20-Dec20'!CG12*'PMPMs Jul20-Dec20'!$C12</f>
        <v>0</v>
      </c>
      <c r="CH12" s="79">
        <f>'PMPMs Jul20-Dec20'!CH12*'PMPMs Jul20-Dec20'!$C12</f>
        <v>0</v>
      </c>
      <c r="CI12" s="79">
        <f>'PMPMs Jul20-Dec20'!CI12*'PMPMs Jul20-Dec20'!$C12</f>
        <v>0</v>
      </c>
      <c r="CJ12" s="79">
        <f>'PMPMs Jul20-Dec20'!CJ12*'PMPMs Jul20-Dec20'!$C12</f>
        <v>0</v>
      </c>
      <c r="CK12" s="79">
        <f>'PMPMs Jul20-Dec20'!CK12*'PMPMs Jul20-Dec20'!$C12</f>
        <v>0</v>
      </c>
      <c r="CL12" s="79">
        <f>'PMPMs Jul20-Dec20'!CL12*'PMPMs Jul20-Dec20'!$C12</f>
        <v>0</v>
      </c>
      <c r="CM12" s="79">
        <f>'PMPMs Jul20-Dec20'!CM12*'PMPMs Jul20-Dec20'!$C12</f>
        <v>0</v>
      </c>
      <c r="CN12" s="79">
        <f>'PMPMs Jul20-Dec20'!CN12*'PMPMs Jul20-Dec20'!$C12</f>
        <v>0</v>
      </c>
      <c r="CO12" s="79">
        <f>'PMPMs Jul20-Dec20'!CO12*'PMPMs Jul20-Dec20'!$C12</f>
        <v>0</v>
      </c>
      <c r="CP12" s="79">
        <f>'PMPMs Jul20-Dec20'!CP12*'PMPMs Jul20-Dec20'!$C12</f>
        <v>0</v>
      </c>
      <c r="CQ12" s="79">
        <f>'PMPMs Jul20-Dec20'!CQ12*'PMPMs Jul20-Dec20'!$C12</f>
        <v>0</v>
      </c>
      <c r="CR12" s="79">
        <f>'PMPMs Jul20-Dec20'!CR12*'PMPMs Jul20-Dec20'!$C12</f>
        <v>-8.42</v>
      </c>
      <c r="CS12" s="79">
        <f>'PMPMs Jul20-Dec20'!CS12*'PMPMs Jul20-Dec20'!$C12</f>
        <v>0</v>
      </c>
      <c r="CT12" s="79">
        <f>'PMPMs Jul20-Dec20'!CT12*'PMPMs Jul20-Dec20'!$C12</f>
        <v>0</v>
      </c>
      <c r="CU12" s="79">
        <f>'PMPMs Jul20-Dec20'!CU12*'PMPMs Jul20-Dec20'!$C12</f>
        <v>0</v>
      </c>
      <c r="CV12" s="79">
        <f>'PMPMs Jul20-Dec20'!CV12*'PMPMs Jul20-Dec20'!$C12</f>
        <v>0</v>
      </c>
      <c r="CW12" s="79">
        <f>'PMPMs Jul20-Dec20'!CW12*'PMPMs Jul20-Dec20'!$C12</f>
        <v>0</v>
      </c>
      <c r="CX12" s="79">
        <f>'PMPMs Jul20-Dec20'!CX12*'PMPMs Jul20-Dec20'!$C12</f>
        <v>0</v>
      </c>
      <c r="CY12" s="79">
        <f>'PMPMs Jul20-Dec20'!CY12*'PMPMs Jul20-Dec20'!$C12</f>
        <v>0</v>
      </c>
      <c r="CZ12" s="79">
        <f>'PMPMs Jul20-Dec20'!CZ12*'PMPMs Jul20-Dec20'!$C12</f>
        <v>0</v>
      </c>
      <c r="DA12" s="80">
        <f>'PMPMs Jul20-Dec20'!DA12*'PMPMs Jul20-Dec20'!$C12</f>
        <v>0</v>
      </c>
    </row>
    <row r="13" spans="1:105" ht="15.75" thickBot="1" x14ac:dyDescent="0.3">
      <c r="A13" s="56" t="s">
        <v>15</v>
      </c>
      <c r="B13" s="57" t="s">
        <v>9</v>
      </c>
      <c r="C13" s="58">
        <v>0.33</v>
      </c>
      <c r="D13" s="45"/>
      <c r="E13" s="45"/>
      <c r="F13" s="45"/>
      <c r="G13" s="69"/>
      <c r="H13" s="70"/>
      <c r="I13" s="70"/>
      <c r="J13" s="81">
        <v>165606.87000000002</v>
      </c>
      <c r="K13" s="81">
        <v>168627.03</v>
      </c>
      <c r="L13" s="82">
        <v>172084.11000000002</v>
      </c>
      <c r="M13" s="151"/>
      <c r="N13" s="69"/>
      <c r="O13" s="70"/>
      <c r="P13" s="70"/>
      <c r="Q13" s="81">
        <v>159673.14000000001</v>
      </c>
      <c r="R13" s="81">
        <v>328751.27999999997</v>
      </c>
      <c r="S13" s="81">
        <v>2820.8399999999997</v>
      </c>
      <c r="T13" s="81">
        <v>-22.76999999999996</v>
      </c>
      <c r="U13" s="81">
        <v>523.71</v>
      </c>
      <c r="V13" s="81">
        <v>-273.90000000000003</v>
      </c>
      <c r="W13" s="81">
        <v>-67.649999999999977</v>
      </c>
      <c r="X13" s="81">
        <v>-42.900000000000006</v>
      </c>
      <c r="Y13" s="81">
        <v>-135.96</v>
      </c>
      <c r="Z13" s="81">
        <v>100.98</v>
      </c>
      <c r="AA13" s="81">
        <v>-20.46</v>
      </c>
      <c r="AB13" s="81">
        <f>'PMPMs Jul20-Dec20'!AB13*'PMPMs Jul20-Dec20'!$C13</f>
        <v>-32.340000000000003</v>
      </c>
      <c r="AC13" s="81">
        <f>'PMPMs Jul20-Dec20'!AC13*'PMPMs Jul20-Dec20'!$C13</f>
        <v>-73.59</v>
      </c>
      <c r="AD13" s="81">
        <f>'PMPMs Jul20-Dec20'!AD13*'PMPMs Jul20-Dec20'!$C13</f>
        <v>-44.88</v>
      </c>
      <c r="AE13" s="81">
        <f>'PMPMs Jul20-Dec20'!AE13*'PMPMs Jul20-Dec20'!$C13</f>
        <v>-70.62</v>
      </c>
      <c r="AF13" s="81">
        <f>'PMPMs Jul20-Dec20'!AF13*'PMPMs Jul20-Dec20'!$C13</f>
        <v>-64.680000000000007</v>
      </c>
      <c r="AG13" s="81">
        <f>'PMPMs Jul20-Dec20'!AG13*'PMPMs Jul20-Dec20'!$C13</f>
        <v>-48.510000000000005</v>
      </c>
      <c r="AH13" s="81">
        <f>'PMPMs Jul20-Dec20'!AH13*'PMPMs Jul20-Dec20'!$C13</f>
        <v>-41.580000000000005</v>
      </c>
      <c r="AI13" s="81">
        <f>'PMPMs Jul20-Dec20'!AI13*'PMPMs Jul20-Dec20'!$C13</f>
        <v>-53.46</v>
      </c>
      <c r="AJ13" s="81">
        <f>'PMPMs Jul20-Dec20'!AJ13*'PMPMs Jul20-Dec20'!$C13</f>
        <v>-47.52</v>
      </c>
      <c r="AK13" s="81">
        <f>'PMPMs Jul20-Dec20'!AK13*'PMPMs Jul20-Dec20'!$C13</f>
        <v>-36.630000000000003</v>
      </c>
      <c r="AL13" s="81">
        <f>'PMPMs Jul20-Dec20'!AL13*'PMPMs Jul20-Dec20'!$C13</f>
        <v>-46.53</v>
      </c>
      <c r="AM13" s="81">
        <f>'PMPMs Jul20-Dec20'!AM13*'PMPMs Jul20-Dec20'!$C13</f>
        <v>-34.32</v>
      </c>
      <c r="AN13" s="81">
        <f>'PMPMs Jul20-Dec20'!AN13*'PMPMs Jul20-Dec20'!$C13</f>
        <v>-45.870000000000005</v>
      </c>
      <c r="AO13" s="81">
        <f>'PMPMs Jul20-Dec20'!AO13*'PMPMs Jul20-Dec20'!$C13</f>
        <v>-23.1</v>
      </c>
      <c r="AP13" s="81">
        <f>'PMPMs Jul20-Dec20'!AP13*'PMPMs Jul20-Dec20'!$C13</f>
        <v>-26.400000000000002</v>
      </c>
      <c r="AQ13" s="81">
        <f>'PMPMs Jul20-Dec20'!AQ13*'PMPMs Jul20-Dec20'!$C13</f>
        <v>-49.17</v>
      </c>
      <c r="AR13" s="81">
        <f>'PMPMs Jul20-Dec20'!AR13*'PMPMs Jul20-Dec20'!$C13</f>
        <v>-24.42</v>
      </c>
      <c r="AS13" s="81">
        <f>'PMPMs Jul20-Dec20'!AS13*'PMPMs Jul20-Dec20'!$C13</f>
        <v>-19.14</v>
      </c>
      <c r="AT13" s="81">
        <f>'PMPMs Jul20-Dec20'!AT13*'PMPMs Jul20-Dec20'!$C13</f>
        <v>-16.5</v>
      </c>
      <c r="AU13" s="81">
        <f>'PMPMs Jul20-Dec20'!AU13*'PMPMs Jul20-Dec20'!$C13</f>
        <v>-39.270000000000003</v>
      </c>
      <c r="AV13" s="81">
        <f>'PMPMs Jul20-Dec20'!AV13*'PMPMs Jul20-Dec20'!$C13</f>
        <v>-30.03</v>
      </c>
      <c r="AW13" s="81">
        <f>'PMPMs Jul20-Dec20'!AW13*'PMPMs Jul20-Dec20'!$C13</f>
        <v>-3.96</v>
      </c>
      <c r="AX13" s="81">
        <f>'PMPMs Jul20-Dec20'!AX13*'PMPMs Jul20-Dec20'!$C13</f>
        <v>0</v>
      </c>
      <c r="AY13" s="81">
        <f>'PMPMs Jul20-Dec20'!AY13*'PMPMs Jul20-Dec20'!$C13</f>
        <v>0</v>
      </c>
      <c r="AZ13" s="81">
        <f>'PMPMs Jul20-Dec20'!AZ13*'PMPMs Jul20-Dec20'!$C13</f>
        <v>0</v>
      </c>
      <c r="BA13" s="81">
        <f>'PMPMs Jul20-Dec20'!BA13*'PMPMs Jul20-Dec20'!$C13</f>
        <v>0</v>
      </c>
      <c r="BB13" s="81">
        <f>'PMPMs Jul20-Dec20'!BB13*'PMPMs Jul20-Dec20'!$C13</f>
        <v>0</v>
      </c>
      <c r="BC13" s="82">
        <f>'PMPMs Jul20-Dec20'!BC13*'PMPMs Jul20-Dec20'!$C13</f>
        <v>0</v>
      </c>
      <c r="BE13" s="59"/>
      <c r="BF13" s="60"/>
      <c r="BG13" s="60"/>
      <c r="BH13" s="60"/>
      <c r="BI13" s="60"/>
      <c r="BJ13" s="61"/>
      <c r="BK13" s="106"/>
      <c r="BL13" s="59"/>
      <c r="BM13" s="60"/>
      <c r="BN13" s="60"/>
      <c r="BO13" s="60"/>
      <c r="BP13" s="60"/>
      <c r="BQ13" s="60"/>
      <c r="BR13" s="81">
        <v>883.41</v>
      </c>
      <c r="BS13" s="81">
        <v>859.98</v>
      </c>
      <c r="BT13" s="81">
        <v>384.12</v>
      </c>
      <c r="BU13" s="81">
        <v>295.68</v>
      </c>
      <c r="BV13" s="81">
        <v>177.20999999999998</v>
      </c>
      <c r="BW13" s="81">
        <v>118.14000000000001</v>
      </c>
      <c r="BX13" s="81">
        <v>263.66999999999996</v>
      </c>
      <c r="BY13" s="81">
        <v>76.56</v>
      </c>
      <c r="BZ13" s="81">
        <f>'PMPMs Jul20-Dec20'!BZ13*'PMPMs Jul20-Dec20'!$C13</f>
        <v>40.590000000000003</v>
      </c>
      <c r="CA13" s="81">
        <f>'PMPMs Jul20-Dec20'!CA13*'PMPMs Jul20-Dec20'!$C13</f>
        <v>26.07</v>
      </c>
      <c r="CB13" s="81">
        <f>'PMPMs Jul20-Dec20'!CB13*'PMPMs Jul20-Dec20'!$C13</f>
        <v>8.58</v>
      </c>
      <c r="CC13" s="81">
        <f>'PMPMs Jul20-Dec20'!CC13*'PMPMs Jul20-Dec20'!$C13</f>
        <v>4.29</v>
      </c>
      <c r="CD13" s="81">
        <f>'PMPMs Jul20-Dec20'!CD13*'PMPMs Jul20-Dec20'!$C13</f>
        <v>-0.66</v>
      </c>
      <c r="CE13" s="81">
        <f>'PMPMs Jul20-Dec20'!CE13*'PMPMs Jul20-Dec20'!$C13</f>
        <v>-0.66</v>
      </c>
      <c r="CF13" s="81">
        <f>'PMPMs Jul20-Dec20'!CF13*'PMPMs Jul20-Dec20'!$C13</f>
        <v>0</v>
      </c>
      <c r="CG13" s="81">
        <f>'PMPMs Jul20-Dec20'!CG13*'PMPMs Jul20-Dec20'!$C13</f>
        <v>0</v>
      </c>
      <c r="CH13" s="81">
        <f>'PMPMs Jul20-Dec20'!CH13*'PMPMs Jul20-Dec20'!$C13</f>
        <v>0</v>
      </c>
      <c r="CI13" s="81">
        <f>'PMPMs Jul20-Dec20'!CI13*'PMPMs Jul20-Dec20'!$C13</f>
        <v>0</v>
      </c>
      <c r="CJ13" s="81">
        <f>'PMPMs Jul20-Dec20'!CJ13*'PMPMs Jul20-Dec20'!$C13</f>
        <v>0</v>
      </c>
      <c r="CK13" s="81">
        <f>'PMPMs Jul20-Dec20'!CK13*'PMPMs Jul20-Dec20'!$C13</f>
        <v>-0.33</v>
      </c>
      <c r="CL13" s="81">
        <f>'PMPMs Jul20-Dec20'!CL13*'PMPMs Jul20-Dec20'!$C13</f>
        <v>0</v>
      </c>
      <c r="CM13" s="81">
        <f>'PMPMs Jul20-Dec20'!CM13*'PMPMs Jul20-Dec20'!$C13</f>
        <v>0</v>
      </c>
      <c r="CN13" s="81">
        <f>'PMPMs Jul20-Dec20'!CN13*'PMPMs Jul20-Dec20'!$C13</f>
        <v>0</v>
      </c>
      <c r="CO13" s="81">
        <f>'PMPMs Jul20-Dec20'!CO13*'PMPMs Jul20-Dec20'!$C13</f>
        <v>0</v>
      </c>
      <c r="CP13" s="81">
        <f>'PMPMs Jul20-Dec20'!CP13*'PMPMs Jul20-Dec20'!$C13</f>
        <v>0</v>
      </c>
      <c r="CQ13" s="81">
        <f>'PMPMs Jul20-Dec20'!CQ13*'PMPMs Jul20-Dec20'!$C13</f>
        <v>0</v>
      </c>
      <c r="CR13" s="81">
        <f>'PMPMs Jul20-Dec20'!CR13*'PMPMs Jul20-Dec20'!$C13</f>
        <v>0</v>
      </c>
      <c r="CS13" s="81">
        <f>'PMPMs Jul20-Dec20'!CS13*'PMPMs Jul20-Dec20'!$C13</f>
        <v>0</v>
      </c>
      <c r="CT13" s="81">
        <f>'PMPMs Jul20-Dec20'!CT13*'PMPMs Jul20-Dec20'!$C13</f>
        <v>0</v>
      </c>
      <c r="CU13" s="81">
        <f>'PMPMs Jul20-Dec20'!CU13*'PMPMs Jul20-Dec20'!$C13</f>
        <v>0</v>
      </c>
      <c r="CV13" s="81">
        <f>'PMPMs Jul20-Dec20'!CV13*'PMPMs Jul20-Dec20'!$C13</f>
        <v>0</v>
      </c>
      <c r="CW13" s="81">
        <f>'PMPMs Jul20-Dec20'!CW13*'PMPMs Jul20-Dec20'!$C13</f>
        <v>0</v>
      </c>
      <c r="CX13" s="81">
        <f>'PMPMs Jul20-Dec20'!CX13*'PMPMs Jul20-Dec20'!$C13</f>
        <v>0</v>
      </c>
      <c r="CY13" s="81">
        <f>'PMPMs Jul20-Dec20'!CY13*'PMPMs Jul20-Dec20'!$C13</f>
        <v>0</v>
      </c>
      <c r="CZ13" s="81">
        <f>'PMPMs Jul20-Dec20'!CZ13*'PMPMs Jul20-Dec20'!$C13</f>
        <v>0</v>
      </c>
      <c r="DA13" s="82">
        <f>'PMPMs Jul20-Dec20'!DA13*'PMPMs Jul20-Dec20'!$C13</f>
        <v>0</v>
      </c>
    </row>
    <row r="14" spans="1:105" x14ac:dyDescent="0.25">
      <c r="M14" s="151"/>
      <c r="BK14" s="105"/>
    </row>
    <row r="15" spans="1:105" x14ac:dyDescent="0.25">
      <c r="BK15" s="105"/>
    </row>
    <row r="17" spans="60:60" x14ac:dyDescent="0.25">
      <c r="BH17" s="99"/>
    </row>
  </sheetData>
  <sheetProtection algorithmName="SHA-512" hashValue="VYZYIUyRQGaRnb44nWmMvKDUhd/+7NqHwU6EBIKKrjHH+yUfEu4eBbbWDK0xdfelCvPO09ycvP/HtoDUIIOBqA==" saltValue="DeKbvDy2flCEjcSecsAaHQ==" spinCount="100000" sheet="1" objects="1" scenarios="1"/>
  <mergeCells count="7">
    <mergeCell ref="A7:C7"/>
    <mergeCell ref="G7:L7"/>
    <mergeCell ref="BE7:BJ7"/>
    <mergeCell ref="G6:BC6"/>
    <mergeCell ref="N7:BC7"/>
    <mergeCell ref="BE6:DA6"/>
    <mergeCell ref="BL7:DA7"/>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Plan Summary</vt:lpstr>
      <vt:lpstr>Lump Sum Estimate</vt:lpstr>
      <vt:lpstr>PMPMs Jan20-Jun20</vt:lpstr>
      <vt:lpstr>PMPMs Jul20-Dec20</vt:lpstr>
      <vt:lpstr>PMPMs Jan21-Dec21</vt:lpstr>
      <vt:lpstr>PMPMs Jan22-Dec22</vt:lpstr>
      <vt:lpstr>PMPMs Jan23-Dec23</vt:lpstr>
      <vt:lpstr>FMP $ Jan20-Jun20</vt:lpstr>
      <vt:lpstr>FMP $ Jul20-Dec20</vt:lpstr>
      <vt:lpstr>FMP $ Jan21-Dec21</vt:lpstr>
      <vt:lpstr>FMP $ Jan22-Dec22</vt:lpstr>
      <vt:lpstr>FMP $ Jan23-Dec23</vt:lpstr>
      <vt:lpstr>Notes</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Carrie Jackson</dc:creator>
  <cp:lastModifiedBy>Carrie Jackson</cp:lastModifiedBy>
  <dcterms:created xsi:type="dcterms:W3CDTF">2020-08-10T17:11:35Z</dcterms:created>
  <dcterms:modified xsi:type="dcterms:W3CDTF">2023-07-06T19:34:03Z</dcterms:modified>
</cp:coreProperties>
</file>