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mc:AlternateContent xmlns:mc="http://schemas.openxmlformats.org/markup-compatibility/2006">
    <mc:Choice Requires="x15">
      <x15ac:absPath xmlns:x15ac="http://schemas.microsoft.com/office/spreadsheetml/2010/11/ac" url="C:\Users\p00025562\Documents\Communications Section\New folder\New folder\AC changes\New folder\EPSDT\New folder (6)\"/>
    </mc:Choice>
  </mc:AlternateContent>
  <bookViews>
    <workbookView xWindow="28680" yWindow="-120" windowWidth="29040" windowHeight="15720"/>
  </bookViews>
  <sheets>
    <sheet name="Report History Log" sheetId="21" r:id="rId1"/>
    <sheet name="Report Info" sheetId="20" r:id="rId2"/>
    <sheet name="Summary " sheetId="23" r:id="rId3"/>
    <sheet name="Incident Details" sheetId="8" r:id="rId4"/>
    <sheet name="Definitions" sheetId="16" r:id="rId5"/>
    <sheet name="Instructions" sheetId="19" r:id="rId6"/>
    <sheet name="Dropdowns" sheetId="24" state="hidden" r:id="rId7"/>
    <sheet name="Attestation and Notes" sheetId="22" r:id="rId8"/>
  </sheets>
  <definedNames>
    <definedName name="_xlnm._FilterDatabase" localSheetId="6" hidden="1">Dropdowns!$A$1:$M$1</definedName>
    <definedName name="_xlnm._FilterDatabase" localSheetId="3" hidden="1">'Incident Details'!$A$1:$FF$1</definedName>
  </definedNames>
  <calcPr calcId="162913"/>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N22" i="23" l="1"/>
  <c r="N21" i="23"/>
  <c r="N20" i="23"/>
  <c r="N19" i="23"/>
  <c r="N18" i="23"/>
  <c r="N17" i="23"/>
  <c r="N16" i="23"/>
  <c r="N15" i="23"/>
  <c r="N14" i="23"/>
  <c r="N13" i="23"/>
  <c r="L22" i="23"/>
  <c r="L21" i="23"/>
  <c r="L20" i="23"/>
  <c r="L19" i="23"/>
  <c r="L18" i="23"/>
  <c r="L17" i="23"/>
  <c r="L16" i="23"/>
  <c r="L15" i="23"/>
  <c r="L14" i="23"/>
  <c r="L13" i="23"/>
  <c r="J22" i="23"/>
  <c r="J21" i="23"/>
  <c r="J20" i="23"/>
  <c r="J19" i="23"/>
  <c r="J18" i="23"/>
  <c r="J17" i="23"/>
  <c r="J16" i="23"/>
  <c r="J15" i="23"/>
  <c r="J14" i="23"/>
  <c r="J13" i="23"/>
  <c r="H22" i="23"/>
  <c r="H21" i="23"/>
  <c r="H20" i="23"/>
  <c r="H19" i="23"/>
  <c r="H18" i="23"/>
  <c r="H17" i="23"/>
  <c r="H16" i="23"/>
  <c r="H15" i="23"/>
  <c r="H14" i="23"/>
  <c r="H13" i="23"/>
  <c r="F22" i="23"/>
  <c r="F21" i="23"/>
  <c r="F20" i="23"/>
  <c r="F19" i="23"/>
  <c r="F18" i="23"/>
  <c r="F17" i="23"/>
  <c r="F16" i="23"/>
  <c r="F15" i="23"/>
  <c r="F14" i="23"/>
  <c r="F13" i="23"/>
  <c r="M17" i="23"/>
  <c r="K17" i="23"/>
  <c r="I17" i="23"/>
  <c r="G17" i="23"/>
  <c r="E17" i="23"/>
  <c r="D17" i="23"/>
  <c r="C17" i="23"/>
  <c r="B17" i="23"/>
  <c r="C18" i="23"/>
  <c r="C19" i="23"/>
  <c r="E7" i="23" a="1"/>
  <c r="E7" i="23" s="1"/>
  <c r="E6" i="23" a="1"/>
  <c r="E6" i="23" s="1"/>
  <c r="E5" i="23" a="1"/>
  <c r="E5" i="23" s="1"/>
  <c r="E4" i="23" a="1"/>
  <c r="E4" i="23" s="1"/>
  <c r="E3" i="23" a="1"/>
  <c r="E3" i="23" s="1"/>
  <c r="D21" i="23"/>
  <c r="D20" i="23"/>
  <c r="D19" i="23"/>
  <c r="D18" i="23"/>
  <c r="D16" i="23"/>
  <c r="D15" i="23"/>
  <c r="D14" i="23"/>
  <c r="D13" i="23"/>
  <c r="F7" i="23"/>
  <c r="F6" i="23"/>
  <c r="F5" i="23"/>
  <c r="F4" i="23"/>
  <c r="F3" i="23"/>
  <c r="D3" i="23"/>
  <c r="D4" i="23"/>
  <c r="D5" i="23"/>
  <c r="D6" i="23"/>
  <c r="D7" i="23"/>
  <c r="M15" i="23"/>
  <c r="K15" i="23"/>
  <c r="I15" i="23"/>
  <c r="G15" i="23"/>
  <c r="E15" i="23"/>
  <c r="C15" i="23"/>
  <c r="B15" i="23"/>
  <c r="M16" i="23"/>
  <c r="K16" i="23"/>
  <c r="I16" i="23"/>
  <c r="G16" i="23"/>
  <c r="E16" i="23"/>
  <c r="C16" i="23"/>
  <c r="B16" i="23"/>
  <c r="M18" i="23"/>
  <c r="K18" i="23"/>
  <c r="I18" i="23"/>
  <c r="G18" i="23"/>
  <c r="E18" i="23"/>
  <c r="B18" i="23"/>
  <c r="M19" i="23"/>
  <c r="K19" i="23"/>
  <c r="I19" i="23"/>
  <c r="G19" i="23"/>
  <c r="E19" i="23"/>
  <c r="B19" i="23"/>
  <c r="M21" i="23"/>
  <c r="K21" i="23"/>
  <c r="I21" i="23"/>
  <c r="G21" i="23"/>
  <c r="E21" i="23"/>
  <c r="C21" i="23"/>
  <c r="B21" i="23"/>
  <c r="E8" i="23" l="1"/>
  <c r="D22" i="23"/>
  <c r="F8" i="23"/>
  <c r="D8" i="23"/>
  <c r="M20" i="23"/>
  <c r="K20" i="23"/>
  <c r="I20" i="23"/>
  <c r="G20" i="23"/>
  <c r="E20" i="23"/>
  <c r="C20" i="23"/>
  <c r="B20" i="23"/>
  <c r="M14" i="23"/>
  <c r="K14" i="23"/>
  <c r="I14" i="23"/>
  <c r="G14" i="23"/>
  <c r="E14" i="23"/>
  <c r="C14" i="23"/>
  <c r="B14" i="23"/>
  <c r="M13" i="23"/>
  <c r="K13" i="23"/>
  <c r="I13" i="23"/>
  <c r="G13" i="23"/>
  <c r="E13" i="23"/>
  <c r="C13" i="23"/>
  <c r="B13" i="23"/>
  <c r="C22" i="23" l="1"/>
  <c r="B22" i="23"/>
  <c r="E22" i="23"/>
  <c r="M22" i="23" l="1"/>
  <c r="K22" i="23"/>
  <c r="I22" i="23"/>
  <c r="G22" i="23" l="1"/>
  <c r="C7" i="23"/>
  <c r="C6" i="23"/>
  <c r="C5" i="23"/>
  <c r="C4" i="23"/>
  <c r="C3" i="23"/>
  <c r="C8" i="23" l="1"/>
  <c r="B3" i="23" l="1"/>
  <c r="B7" i="23" l="1"/>
  <c r="B6" i="23"/>
  <c r="B5" i="23"/>
  <c r="B4" i="23"/>
  <c r="B8" i="23"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<sst xmlns="http://schemas.openxmlformats.org/spreadsheetml/2006/main" count="211" uniqueCount="149">
  <si>
    <t>Total Adverse Incidents</t>
  </si>
  <si>
    <t>Abuse</t>
  </si>
  <si>
    <t>Monthly</t>
  </si>
  <si>
    <t>Incident Type</t>
  </si>
  <si>
    <t>Incident Date</t>
  </si>
  <si>
    <t>Status of Incident</t>
  </si>
  <si>
    <t>Term</t>
  </si>
  <si>
    <t>Definition</t>
  </si>
  <si>
    <t>Neglect</t>
  </si>
  <si>
    <t>Exploitation</t>
  </si>
  <si>
    <t>Extortion</t>
  </si>
  <si>
    <t xml:space="preserve">Indicate the date the incident occurred as opposed to the date the incident was reported.  </t>
  </si>
  <si>
    <t>Exploitation (adult) is the illegal or improper use or management of the funds, assets, or property of a person who is aged or an adult with a disability, or the use of power of attorney or guardianship of a person who is aged or an adult with a disability for one's own profit or advantage  (Louisiana Revised Statutes 15:503.7)</t>
  </si>
  <si>
    <t>Extortion (adult) is the acquisition of a thing of value from an unwilling or reluctant adult by physical force, intimidation, or abuse of legal or official authority.  (Louisiana Revised Statutes 15:503.8)</t>
  </si>
  <si>
    <t>Provider</t>
  </si>
  <si>
    <t xml:space="preserve">A provider of specialized behavioral health services.  </t>
  </si>
  <si>
    <t>Death</t>
  </si>
  <si>
    <r>
      <t>All deaths regardless of cause or the location where the death occurred</t>
    </r>
    <r>
      <rPr>
        <sz val="12"/>
        <color theme="1"/>
        <rFont val="Calibri"/>
        <family val="2"/>
        <scheme val="minor"/>
      </rPr>
      <t>.</t>
    </r>
  </si>
  <si>
    <t>Document ID:</t>
  </si>
  <si>
    <t>Document Name:</t>
  </si>
  <si>
    <t>Report Period Start Date:</t>
  </si>
  <si>
    <t>Reporting Frequency:</t>
  </si>
  <si>
    <t>Report Period End Date:</t>
  </si>
  <si>
    <t>Report Due Date:</t>
  </si>
  <si>
    <t>Submission Date of Report:</t>
  </si>
  <si>
    <t>File type:</t>
  </si>
  <si>
    <t>Excel</t>
  </si>
  <si>
    <t>Subject Matter:</t>
  </si>
  <si>
    <t xml:space="preserve">Indicate if the incident is abuse, neglect, exploitation, extortion, or death.  </t>
  </si>
  <si>
    <r>
      <t>3</t>
    </r>
    <r>
      <rPr>
        <sz val="8"/>
        <rFont val="Arial"/>
        <family val="2"/>
      </rPr>
      <t xml:space="preserve">  Brief description of the changes to the document made in the revision.</t>
    </r>
  </si>
  <si>
    <r>
      <t xml:space="preserve">2 </t>
    </r>
    <r>
      <rPr>
        <sz val="8"/>
        <rFont val="Arial"/>
        <family val="2"/>
      </rPr>
      <t xml:space="preserve"> Revisions should be numbered in accordance according to the version of the issuance and sequential numbering of the revision—e.g., “1.2” refers to the first version of the document and the second revision.</t>
    </r>
  </si>
  <si>
    <r>
      <t>1</t>
    </r>
    <r>
      <rPr>
        <sz val="8"/>
        <rFont val="Arial"/>
        <family val="2"/>
      </rPr>
      <t xml:space="preserve">  Status should be represented as “Revision” for changes to the Baseline version and “Cancellation” for withdrawn versions</t>
    </r>
  </si>
  <si>
    <t>DATE</t>
  </si>
  <si>
    <r>
      <t>REVISION</t>
    </r>
    <r>
      <rPr>
        <b/>
        <vertAlign val="superscript"/>
        <sz val="10"/>
        <rFont val="Arial"/>
        <family val="2"/>
      </rPr>
      <t>2</t>
    </r>
  </si>
  <si>
    <r>
      <t>DESCRIPTION</t>
    </r>
    <r>
      <rPr>
        <b/>
        <vertAlign val="superscript"/>
        <sz val="10"/>
        <color indexed="8"/>
        <rFont val="Arial"/>
        <family val="2"/>
      </rPr>
      <t>3</t>
    </r>
  </si>
  <si>
    <t>EFFECTIVE</t>
  </si>
  <si>
    <t>DOCUMENT</t>
  </si>
  <si>
    <t>Healthy Louisiana Monthly Adverse Incident Report</t>
  </si>
  <si>
    <r>
      <t>On this tab, embed</t>
    </r>
    <r>
      <rPr>
        <b/>
        <vertAlign val="superscript"/>
        <sz val="11"/>
        <color theme="1"/>
        <rFont val="Calibri"/>
        <family val="2"/>
        <scheme val="minor"/>
      </rPr>
      <t xml:space="preserve">1 </t>
    </r>
    <r>
      <rPr>
        <b/>
        <sz val="11"/>
        <color theme="1"/>
        <rFont val="Calibri"/>
        <family val="2"/>
        <scheme val="minor"/>
      </rPr>
      <t>a copy of the signed attestation and any other related files. Use the provided space to include any notes</t>
    </r>
    <r>
      <rPr>
        <b/>
        <vertAlign val="superscript"/>
        <sz val="11"/>
        <color theme="1"/>
        <rFont val="Calibri"/>
        <family val="2"/>
        <scheme val="minor"/>
      </rPr>
      <t xml:space="preserve">2 </t>
    </r>
    <r>
      <rPr>
        <b/>
        <sz val="11"/>
        <color theme="1"/>
        <rFont val="Calibri"/>
        <family val="2"/>
        <scheme val="minor"/>
      </rPr>
      <t>regarding this submission.</t>
    </r>
  </si>
  <si>
    <t>Attestation:</t>
  </si>
  <si>
    <t>Related Files:</t>
  </si>
  <si>
    <t>Notes regarding this submission:</t>
  </si>
  <si>
    <r>
      <rPr>
        <vertAlign val="superscript"/>
        <sz val="11"/>
        <color theme="1"/>
        <rFont val="Calibri"/>
        <family val="2"/>
        <scheme val="minor"/>
      </rPr>
      <t>1</t>
    </r>
    <r>
      <rPr>
        <sz val="11"/>
        <color theme="1"/>
        <rFont val="Calibri"/>
        <family val="2"/>
        <scheme val="minor"/>
      </rPr>
      <t xml:space="preserve"> To embed files, click Insert, click Object, click Create from File, select the file, check Display as Icon, and click OK. Once the file is embedded, please drag it to the appropriate location above (Attestation or Related Files column). 
The attestation is always required.
Related files may be required, depending on the report requirements.</t>
    </r>
  </si>
  <si>
    <r>
      <rPr>
        <vertAlign val="superscript"/>
        <sz val="11"/>
        <color theme="1"/>
        <rFont val="Calibri"/>
        <family val="2"/>
        <scheme val="minor"/>
      </rPr>
      <t>2</t>
    </r>
    <r>
      <rPr>
        <sz val="11"/>
        <color theme="1"/>
        <rFont val="Calibri"/>
        <family val="2"/>
        <scheme val="minor"/>
      </rPr>
      <t xml:space="preserve"> Notes are not required, but should be included if they will aid LDH in analyzing your report.</t>
    </r>
  </si>
  <si>
    <t xml:space="preserve">Instructions for Completion of Monthly Adverse Incident Report </t>
  </si>
  <si>
    <t>My Choice population</t>
  </si>
  <si>
    <t xml:space="preserve">Member Medicaid ID </t>
  </si>
  <si>
    <t>Member Age</t>
  </si>
  <si>
    <t>Incident Location</t>
  </si>
  <si>
    <t>Incident Description</t>
  </si>
  <si>
    <t xml:space="preserve">The My Choice population includes those members who are nursing facility residents, those who have transitioned out of the nursing facility and those who are diverted via the PASRR process as defined in the Compliance guide:
     1. Medicaid-eligible individuals over 18 with SMI currently residing in a nursing facility and those individuals who have transitioned from a nursing facility and are referred for case management by a My Choice Louisiana transition coordinator.
     2. Individuals over age 18 with SMI who are referred for a Pre-Admission Screening and Resident Review (PASRR) Level II evaluation of nursing facility placement during the course of this Agreement, or have been referred within two years prior to the effective date of this Agreement. 
     3. Excludes those individuals with co-occurring SMI and dementia where dementia is the primary diagnosis.  </t>
  </si>
  <si>
    <r>
      <t>STATUS</t>
    </r>
    <r>
      <rPr>
        <b/>
        <vertAlign val="superscript"/>
        <sz val="11"/>
        <color theme="1"/>
        <rFont val="Calibri"/>
        <family val="2"/>
        <scheme val="minor"/>
      </rPr>
      <t>1</t>
    </r>
  </si>
  <si>
    <t>Revision</t>
  </si>
  <si>
    <t xml:space="preserve">Added the My Choice population designation for reporting and a summary box for 1115 reporting.  </t>
  </si>
  <si>
    <t>1115 Population</t>
  </si>
  <si>
    <t xml:space="preserve">The 1115 population includes those members receiving SUD services, either SUD outpatient, SUD inpatient or SUD residential.    </t>
  </si>
  <si>
    <t xml:space="preserve">Revision </t>
  </si>
  <si>
    <t>Added 1115 description on the "Definitions" tab.  Added an instruction "Include all incidents in the total table, then count the incidents for My Choice and 1115 in the appropriate tables."</t>
  </si>
  <si>
    <t>Managed Care Reporting</t>
  </si>
  <si>
    <t>MCE ID:</t>
  </si>
  <si>
    <t>MCE Name:</t>
  </si>
  <si>
    <t>MCE Contact:</t>
  </si>
  <si>
    <t>Contact Email:</t>
  </si>
  <si>
    <t xml:space="preserve">OBH Program </t>
  </si>
  <si>
    <t>Healthy Louisiana Adverse Incident Report</t>
  </si>
  <si>
    <t>Revision Date:</t>
  </si>
  <si>
    <t xml:space="preserve">15th of the month following end of reporting period </t>
  </si>
  <si>
    <t>My Choice Population</t>
  </si>
  <si>
    <t># of Incidents</t>
  </si>
  <si>
    <t>Service Detail</t>
  </si>
  <si>
    <t>#</t>
  </si>
  <si>
    <t>%</t>
  </si>
  <si>
    <t xml:space="preserve">Death </t>
  </si>
  <si>
    <t xml:space="preserve">Incident Location </t>
  </si>
  <si>
    <t>Yes</t>
  </si>
  <si>
    <t>No</t>
  </si>
  <si>
    <t xml:space="preserve">Exploitation </t>
  </si>
  <si>
    <t>Community</t>
  </si>
  <si>
    <t>Incident Involve Staff</t>
  </si>
  <si>
    <t>Incident Involve Provider/Staff</t>
  </si>
  <si>
    <t xml:space="preserve">Member/Family Member's Home </t>
  </si>
  <si>
    <t xml:space="preserve">Provider Facility </t>
  </si>
  <si>
    <t>Hospital</t>
  </si>
  <si>
    <t xml:space="preserve">Pending </t>
  </si>
  <si>
    <t>Closed</t>
  </si>
  <si>
    <r>
      <rPr>
        <b/>
        <sz val="12"/>
        <color theme="1"/>
        <rFont val="Calibri"/>
        <family val="2"/>
        <scheme val="minor"/>
      </rPr>
      <t>Neglect</t>
    </r>
    <r>
      <rPr>
        <sz val="12"/>
        <color theme="1"/>
        <rFont val="Calibri"/>
        <family val="2"/>
        <scheme val="minor"/>
      </rPr>
      <t xml:space="preserve"> (child/youth) is the refusal or unreasonable failure of a parent of caretaker to supply the child with the necessary food, clothing, shelter, care, treatment, of counseling for any illness, injury, or condition of the child, as a result of which the child’s physical, mental or emotional health and safety are substantially threatened or impaired.  This includes prenatal illegal drug exposure caused by the parent, resulting in the newborn being affected by the drug exposure and withdrawal symptoms.  (Children’s Code Article 603(18))
</t>
    </r>
    <r>
      <rPr>
        <b/>
        <sz val="12"/>
        <color theme="1"/>
        <rFont val="Calibri"/>
        <family val="2"/>
        <scheme val="minor"/>
      </rPr>
      <t xml:space="preserve">
Neglect</t>
    </r>
    <r>
      <rPr>
        <sz val="12"/>
        <color theme="1"/>
        <rFont val="Calibri"/>
        <family val="2"/>
        <scheme val="minor"/>
      </rPr>
      <t xml:space="preserve"> (adult) is the failure, by a caregiver responsible for an adult's care or by other parties, to provide the proper or necessary support or medical, surgical, or any other care necessary for his well-being.  No adult who is being provided treatment in accordance with a recognized religious method of healing in lieu of medical treatment shall for that reason alone be considered to be neglected or abused.  (Louisiana Revised Statutes 15:503(10))</t>
    </r>
    <r>
      <rPr>
        <b/>
        <sz val="11"/>
        <color theme="1"/>
        <rFont val="Calibri"/>
        <family val="2"/>
        <scheme val="minor"/>
      </rPr>
      <t/>
    </r>
  </si>
  <si>
    <t>The MCO shall assess, investigate, report, and follow-up on all adverse incidents involving the specialized behavioral health population, including:
• Assuring the enrollee is protected from further harm and that medical or other services are provided, as needed;
• Following up to determine cause and details of the critical incident if a provider agency or staff is involved; 
• Identifying possible measures to prevent or mitigate the reoccurrence of similar critical incidents; and
• Monitoring the effectiveness of remedial actions when a provider agency or staff is involved.
The MCO shall assure providers complete and submit adverse incident reports within one business day of discovery of the incident.
If appropriate, the MCO and providers must report allegations of abuse, neglect, exploitation, or extortion directly and immediately to the appropriate protective services agency or licensing agency. The following agencies are responsible for investigating such allegations:
• Department of Child and Family Service (DCFS);
• Adult Protective Services (APS) for vulnerable individuals ages 18 to 59;
• Governor’s Office of Elderly Affairs Elderly Protective Services (EPS) for vulnerable individuals ages 59 and over; and
• LDH Health Standards Section (HSS) for people who reside in a public or private Intermediate Care Facility, persons with Developmental Disabilities (ICF/DD), ICF/Nursing Facilities, and CPS or APS cases in which the alleged perpetrator is an employee of an agency licensed by HSS.
Community providers are prohibited from using restrictive interventions/restraints. Any instances of restraint that threaten enrollees’ health and welfare should be reported and referred to the appropriate protective service agency and the Health Standards Section.</t>
  </si>
  <si>
    <t>Name of Person/Agency Making Report</t>
  </si>
  <si>
    <t>Relationship to Member</t>
  </si>
  <si>
    <t>Family Member/Friend</t>
  </si>
  <si>
    <t>Other</t>
  </si>
  <si>
    <t>BH-Personal Care Services</t>
  </si>
  <si>
    <t>Crisis Response Service</t>
  </si>
  <si>
    <t>Other MH Outpatient</t>
  </si>
  <si>
    <t>MH Residential</t>
  </si>
  <si>
    <t>If YES, Was Incident Reported to HSS within 24 Hours of Discovery?</t>
  </si>
  <si>
    <t>If YES, Was Incident Reported to Protective Services within 24 Hours of Discovery?</t>
  </si>
  <si>
    <t>If No, Was Incident Reported to HSS within 24 Hours of Discovery?</t>
  </si>
  <si>
    <t>If Incident Involved a Contracted Provider/Staff - Provide Details of Corrective Action Plan (CAP) Including  Timelines</t>
  </si>
  <si>
    <t>Service Type</t>
  </si>
  <si>
    <t>If No, Was Incident Reported to Protective Services within 24 Hours of Discovery?</t>
  </si>
  <si>
    <t xml:space="preserve">Yes </t>
  </si>
  <si>
    <t>Date Received by MCO</t>
  </si>
  <si>
    <t xml:space="preserve">Indicate where the incident took place - Member/Family Member's Home, Community, Provider Facility or Hospital. </t>
  </si>
  <si>
    <t xml:space="preserve">Service Type </t>
  </si>
  <si>
    <t>SUD Outpatient</t>
  </si>
  <si>
    <t>Peer Support Services</t>
  </si>
  <si>
    <t>SUD Residential</t>
  </si>
  <si>
    <t>Inpatient Facility/Hospital</t>
  </si>
  <si>
    <t xml:space="preserve">Indicate if the incident has been closed or is pending.  </t>
  </si>
  <si>
    <t>"Report Information" Tab</t>
  </si>
  <si>
    <t xml:space="preserve">Provide the MCE ID, MCE Name, MCE Contact, Contact Email, Report Period Start Date, Report Period End Date and Submission Date of Report. </t>
  </si>
  <si>
    <t>"Summary" Tab</t>
  </si>
  <si>
    <t>If Death, Choose Type</t>
  </si>
  <si>
    <t>Accident</t>
  </si>
  <si>
    <t>Natural Causes</t>
  </si>
  <si>
    <t>Unknown Cause</t>
  </si>
  <si>
    <t>Suicide</t>
  </si>
  <si>
    <t>Homicide</t>
  </si>
  <si>
    <r>
      <rPr>
        <b/>
        <sz val="11"/>
        <color rgb="FF000000"/>
        <rFont val="Calibri"/>
        <family val="2"/>
        <scheme val="minor"/>
      </rPr>
      <t>Incident Description</t>
    </r>
    <r>
      <rPr>
        <sz val="11"/>
        <color rgb="FF000000"/>
        <rFont val="Calibri"/>
        <family val="2"/>
        <scheme val="minor"/>
      </rPr>
      <t xml:space="preserve"> - Indicate the details of the incident and include the most relevant details. </t>
    </r>
  </si>
  <si>
    <r>
      <rPr>
        <b/>
        <sz val="12"/>
        <color theme="1"/>
        <rFont val="Calibri"/>
        <family val="2"/>
        <scheme val="minor"/>
      </rPr>
      <t>Abuse</t>
    </r>
    <r>
      <rPr>
        <sz val="12"/>
        <color theme="1"/>
        <rFont val="Calibri"/>
        <family val="2"/>
        <scheme val="minor"/>
      </rPr>
      <t xml:space="preserve"> (child/youth) is any one of the following acts which seriously endanger the physical, mental, or emotional health and safety of the child.
• The infliction, attempted infliction, or, as a result of inadequate supervision
• The allowance of the infliction or attempted infliction of physical or mental injury upon the child by a parent or any other person.
• The exploitation or overwork of a child by a parent or any other person 
• The involvement of a child in any sexual act with a parent or any other person
• The aiding or toleration by the parent of the caretaker of the child’s sexual involvement with any other person or of the child’s involvement in pornographic displays or any other involvement of a child in sexual activity constituting a crime under the laws of this state (Children’s Code Article 603)
</t>
    </r>
    <r>
      <rPr>
        <b/>
        <sz val="12"/>
        <color theme="1"/>
        <rFont val="Calibri"/>
        <family val="2"/>
        <scheme val="minor"/>
      </rPr>
      <t>Abuse</t>
    </r>
    <r>
      <rPr>
        <sz val="12"/>
        <color theme="1"/>
        <rFont val="Calibri"/>
        <family val="2"/>
        <scheme val="minor"/>
      </rPr>
      <t xml:space="preserve"> (adult) is the infliction of physical or mental injury, or actions which may reasonably be expected to inflict physical injury, on an adult by other parties, including but not limited to such means as sexual abuse, abandonment, isolation, exploitation, or extortion of funds or other things of value. (Louisiana Revised Statutes 15:403.2).</t>
    </r>
  </si>
  <si>
    <r>
      <rPr>
        <b/>
        <sz val="11"/>
        <color rgb="FF000000"/>
        <rFont val="Calibri"/>
        <family val="2"/>
        <scheme val="minor"/>
      </rPr>
      <t>Member ID #</t>
    </r>
    <r>
      <rPr>
        <sz val="11"/>
        <color rgb="FF000000"/>
        <rFont val="Calibri"/>
        <family val="2"/>
        <scheme val="minor"/>
      </rPr>
      <t xml:space="preserve"> - Indicate the member's 13-digit Medicaid ID number.</t>
    </r>
  </si>
  <si>
    <r>
      <rPr>
        <b/>
        <sz val="11"/>
        <color rgb="FF000000"/>
        <rFont val="Calibri"/>
        <family val="2"/>
        <scheme val="minor"/>
      </rPr>
      <t>If Death, Choose Type</t>
    </r>
    <r>
      <rPr>
        <sz val="11"/>
        <color rgb="FF000000"/>
        <rFont val="Calibri"/>
        <family val="2"/>
        <scheme val="minor"/>
      </rPr>
      <t xml:space="preserve"> - Choose from the dropdown - </t>
    </r>
    <r>
      <rPr>
        <b/>
        <sz val="11"/>
        <color rgb="FF000000"/>
        <rFont val="Calibri"/>
        <family val="2"/>
        <scheme val="minor"/>
      </rPr>
      <t>Natural Causes, Accident, Unknown Cause, Suicide or Homicide</t>
    </r>
  </si>
  <si>
    <r>
      <rPr>
        <b/>
        <sz val="11"/>
        <color rgb="FF000000"/>
        <rFont val="Calibri"/>
        <family val="2"/>
        <scheme val="minor"/>
      </rPr>
      <t>Incident Involve Provider/Staff</t>
    </r>
    <r>
      <rPr>
        <sz val="11"/>
        <color rgb="FF000000"/>
        <rFont val="Calibri"/>
        <family val="2"/>
        <scheme val="minor"/>
      </rPr>
      <t xml:space="preserve"> - Indicate if the incident involved provider/staff member. Choose from the dropdown - </t>
    </r>
    <r>
      <rPr>
        <b/>
        <sz val="11"/>
        <color rgb="FF000000"/>
        <rFont val="Calibri"/>
        <family val="2"/>
        <scheme val="minor"/>
      </rPr>
      <t>Yes or No</t>
    </r>
    <r>
      <rPr>
        <sz val="11"/>
        <color rgb="FF000000"/>
        <rFont val="Calibri"/>
        <family val="2"/>
        <scheme val="minor"/>
      </rPr>
      <t xml:space="preserve"> </t>
    </r>
  </si>
  <si>
    <r>
      <rPr>
        <b/>
        <sz val="11"/>
        <color rgb="FF000000"/>
        <rFont val="Calibri"/>
        <family val="2"/>
        <scheme val="minor"/>
      </rPr>
      <t xml:space="preserve">Status of Incident - </t>
    </r>
    <r>
      <rPr>
        <sz val="11"/>
        <color rgb="FF000000"/>
        <rFont val="Calibri"/>
        <family val="2"/>
        <scheme val="minor"/>
      </rPr>
      <t xml:space="preserve">Choose from the dropdown - </t>
    </r>
    <r>
      <rPr>
        <b/>
        <sz val="11"/>
        <color rgb="FF000000"/>
        <rFont val="Calibri"/>
        <family val="2"/>
        <scheme val="minor"/>
      </rPr>
      <t xml:space="preserve">Pending or Closed  </t>
    </r>
  </si>
  <si>
    <r>
      <t xml:space="preserve">Member Age </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Indicate the age of the member.</t>
    </r>
  </si>
  <si>
    <r>
      <rPr>
        <b/>
        <sz val="11"/>
        <color rgb="FF000000"/>
        <rFont val="Calibri"/>
        <family val="2"/>
        <scheme val="minor"/>
      </rPr>
      <t>Incident Type</t>
    </r>
    <r>
      <rPr>
        <sz val="11"/>
        <color rgb="FF000000"/>
        <rFont val="Calibri"/>
        <family val="2"/>
        <scheme val="minor"/>
      </rPr>
      <t xml:space="preserve"> - Choose from the dropdown - </t>
    </r>
    <r>
      <rPr>
        <b/>
        <sz val="11"/>
        <color rgb="FF000000"/>
        <rFont val="Calibri"/>
        <family val="2"/>
        <scheme val="minor"/>
      </rPr>
      <t>Abuse, Neglect, Exploitation, Extortion, or Death</t>
    </r>
  </si>
  <si>
    <t>Incident Reported to MCO within 24-hours?</t>
  </si>
  <si>
    <t>Incident Reported Timely</t>
  </si>
  <si>
    <r>
      <rPr>
        <b/>
        <sz val="11"/>
        <color rgb="FF000000"/>
        <rFont val="Calibri"/>
        <family val="2"/>
        <scheme val="minor"/>
      </rPr>
      <t>Incident Reported to MCO within 24-hours</t>
    </r>
    <r>
      <rPr>
        <sz val="11"/>
        <color rgb="FF000000"/>
        <rFont val="Calibri"/>
        <family val="2"/>
        <scheme val="minor"/>
      </rPr>
      <t xml:space="preserve"> - Choose from the dropdown - </t>
    </r>
    <r>
      <rPr>
        <b/>
        <sz val="11"/>
        <color rgb="FF000000"/>
        <rFont val="Calibri"/>
        <family val="2"/>
        <scheme val="minor"/>
      </rPr>
      <t xml:space="preserve">Yes or No </t>
    </r>
  </si>
  <si>
    <t xml:space="preserve">MCO Manual 
Adverse Incident Reporting </t>
  </si>
  <si>
    <r>
      <t xml:space="preserve">Indicate the service in which the incident took place or the type of service the member was receiving; BH-Personal Care Services, Crisis Response Service </t>
    </r>
    <r>
      <rPr>
        <b/>
        <i/>
        <sz val="12"/>
        <color theme="1"/>
        <rFont val="Calibri"/>
        <family val="2"/>
        <scheme val="minor"/>
      </rPr>
      <t>(Mobile Crisis Response (MCR), Behavioral Health Crisis Care (BHCC), Community Brief Crisis Support (CBCS))</t>
    </r>
    <r>
      <rPr>
        <sz val="12"/>
        <color theme="1"/>
        <rFont val="Calibri"/>
        <family val="2"/>
        <scheme val="minor"/>
      </rPr>
      <t xml:space="preserve">, Inpatient Facility/Hospital </t>
    </r>
    <r>
      <rPr>
        <b/>
        <i/>
        <sz val="12"/>
        <color theme="1"/>
        <rFont val="Calibri"/>
        <family val="2"/>
        <scheme val="minor"/>
      </rPr>
      <t>(Crisis Stabilization - Child (CS-Child), Crisis Stabilization - Adult (CS-Adult), Psychiatric Inpatient, ASAM 3.7 Medically Monitored Intensive Inpatient Treatment – Adolescent, ASAM 4 Medically Managed Inpatient Treatment, etc)</t>
    </r>
    <r>
      <rPr>
        <sz val="12"/>
        <color theme="1"/>
        <rFont val="Calibri"/>
        <family val="2"/>
        <scheme val="minor"/>
      </rPr>
      <t xml:space="preserve">, MH Residential </t>
    </r>
    <r>
      <rPr>
        <b/>
        <i/>
        <sz val="12"/>
        <color theme="1"/>
        <rFont val="Calibri"/>
        <family val="2"/>
        <scheme val="minor"/>
      </rPr>
      <t>(Psychiatric Residential Treatment Facility (PRTF), Therapeutic Group Home (TGH), etc),</t>
    </r>
    <r>
      <rPr>
        <sz val="12"/>
        <color theme="1"/>
        <rFont val="Calibri"/>
        <family val="2"/>
        <scheme val="minor"/>
      </rPr>
      <t xml:space="preserve"> Other MH Outpatient </t>
    </r>
    <r>
      <rPr>
        <b/>
        <i/>
        <sz val="12"/>
        <color theme="1"/>
        <rFont val="Calibri"/>
        <family val="2"/>
        <scheme val="minor"/>
      </rPr>
      <t>(Assertive Community Treatment (ACT), Crisis Intervention (CI), Community Psychiatric Support &amp; Treatment (CPST), Psychosocial Rehabilitation (PSR), Evidence Based Practice (EBP), Licensed Mental Health Professional (LMHP), Psychiatrist Services, etc)</t>
    </r>
    <r>
      <rPr>
        <sz val="12"/>
        <color theme="1"/>
        <rFont val="Calibri"/>
        <family val="2"/>
        <scheme val="minor"/>
      </rPr>
      <t xml:space="preserve">, Peer Support Services, SUD Outpatient </t>
    </r>
    <r>
      <rPr>
        <b/>
        <i/>
        <sz val="12"/>
        <color theme="1"/>
        <rFont val="Calibri"/>
        <family val="2"/>
        <scheme val="minor"/>
      </rPr>
      <t>(ASAM 1.5 Outpatient, ASAM 2.1 Intensive Outpatient Treatment, ASAM 2.7 Medically Managed Intensive Outpatient Treatment, Opioid Treatment Program Services (OTP), etc)</t>
    </r>
    <r>
      <rPr>
        <sz val="12"/>
        <color theme="1"/>
        <rFont val="Calibri"/>
        <family val="2"/>
        <scheme val="minor"/>
      </rPr>
      <t>, SUD Residential (</t>
    </r>
    <r>
      <rPr>
        <b/>
        <i/>
        <sz val="12"/>
        <color theme="1"/>
        <rFont val="Calibri"/>
        <family val="2"/>
        <scheme val="minor"/>
      </rPr>
      <t>ASAM 3.1 Clinically Managed Low-Intensity Residential Treatment – Adolescent, ASAM 3.1 Clinically Managed Low-Intensity Residential Treatment – Adult, ASAM 3.5 Clinically Managed Medium Intensity Residential Treatment – Adolescent, ASAM 3.5 Clinically Managed High Intensity Residential Treatment – Adult, ASAM 3.7 Medically Managed Residential Treatment – Adult, ASAM 3.7 WM Medically Managed Residential Withdrawal Management – Adult, etc).</t>
    </r>
  </si>
  <si>
    <r>
      <t xml:space="preserve">My Choice Population - </t>
    </r>
    <r>
      <rPr>
        <sz val="11"/>
        <color rgb="FF000000"/>
        <rFont val="Calibri"/>
        <family val="2"/>
        <scheme val="minor"/>
      </rPr>
      <t xml:space="preserve">Indicate if the member is part of the My Choice population, as defined on the "Definitions" tab and in the DOJ Compliance Guide.  Choose from the dropdown - </t>
    </r>
    <r>
      <rPr>
        <b/>
        <sz val="11"/>
        <color rgb="FF000000"/>
        <rFont val="Calibri"/>
        <family val="2"/>
        <scheme val="minor"/>
      </rPr>
      <t>Yes or No</t>
    </r>
  </si>
  <si>
    <r>
      <t xml:space="preserve">Name of Person/Agency Making Report </t>
    </r>
    <r>
      <rPr>
        <sz val="11"/>
        <color rgb="FF000000"/>
        <rFont val="Calibri"/>
        <family val="2"/>
        <scheme val="minor"/>
      </rPr>
      <t>- Indicate the person or agency name reporting the alleged incident.</t>
    </r>
  </si>
  <si>
    <r>
      <t xml:space="preserve">Relationship to Member </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 xml:space="preserve">Choose from the dropdown - </t>
    </r>
    <r>
      <rPr>
        <b/>
        <sz val="11"/>
        <color rgb="FF000000"/>
        <rFont val="Calibri"/>
        <family val="2"/>
        <scheme val="minor"/>
      </rPr>
      <t>Provider, Family Member/Friend, or Other</t>
    </r>
  </si>
  <si>
    <r>
      <rPr>
        <b/>
        <sz val="11"/>
        <color rgb="FF000000"/>
        <rFont val="Calibri"/>
        <family val="2"/>
        <scheme val="minor"/>
      </rPr>
      <t xml:space="preserve">Incident Date </t>
    </r>
    <r>
      <rPr>
        <sz val="11"/>
        <color rgb="FF000000"/>
        <rFont val="Calibri"/>
        <family val="2"/>
        <scheme val="minor"/>
      </rPr>
      <t xml:space="preserve">- Indicate the date in which the incident took place.    </t>
    </r>
  </si>
  <si>
    <r>
      <rPr>
        <b/>
        <sz val="11"/>
        <color rgb="FF000000"/>
        <rFont val="Calibri"/>
        <family val="2"/>
        <scheme val="minor"/>
      </rPr>
      <t>Incident Location</t>
    </r>
    <r>
      <rPr>
        <sz val="11"/>
        <color rgb="FF000000"/>
        <rFont val="Calibri"/>
        <family val="2"/>
        <scheme val="minor"/>
      </rPr>
      <t xml:space="preserve"> - Indicate the location in which the incident took place. Choose from the dropdown - </t>
    </r>
    <r>
      <rPr>
        <b/>
        <sz val="11"/>
        <color rgb="FF000000"/>
        <rFont val="Calibri"/>
        <family val="2"/>
        <scheme val="minor"/>
      </rPr>
      <t xml:space="preserve">Member/Family Member's Home, Community, Provider Facility or Hospital.   </t>
    </r>
  </si>
  <si>
    <r>
      <rPr>
        <b/>
        <sz val="11"/>
        <color rgb="FF000000"/>
        <rFont val="Calibri"/>
        <family val="2"/>
        <scheme val="minor"/>
      </rPr>
      <t>Date Received by the MCO</t>
    </r>
    <r>
      <rPr>
        <sz val="11"/>
        <color rgb="FF000000"/>
        <rFont val="Calibri"/>
        <family val="2"/>
        <scheme val="minor"/>
      </rPr>
      <t xml:space="preserve"> - Indicate the date in which the MCO received the incident report.</t>
    </r>
  </si>
  <si>
    <r>
      <rPr>
        <b/>
        <sz val="11"/>
        <color rgb="FF000000"/>
        <rFont val="Calibri"/>
        <family val="2"/>
        <scheme val="minor"/>
      </rPr>
      <t xml:space="preserve">If Incident Involved a Contracted Provider/Staff - Provide Details of Corrective Action Plan (CAP) Including Timelines </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 xml:space="preserve">Provide details of the corrective action plan if the incident involved a contracted provider/staff member. </t>
    </r>
  </si>
  <si>
    <t>Incidents Involving Staff</t>
  </si>
  <si>
    <t xml:space="preserve">Incident details on this tab are pulled from the "Incident Details" tab. No information needs to be added, the tables include formulas that capture needed information. </t>
  </si>
  <si>
    <t>If Incident Involved Provider/Staff, was it Reported to HSS within 24-hours of Discovery?</t>
  </si>
  <si>
    <t>If Incident Didn't Involve Provider/Staff, was it Reported to Protective Services within 24-hours of Discovery?</t>
  </si>
  <si>
    <r>
      <t xml:space="preserve">If Incident Involved Provider/Staff, was it Reported to HSS within 24-hours of Discovery </t>
    </r>
    <r>
      <rPr>
        <sz val="11"/>
        <color rgb="FF000000"/>
        <rFont val="Calibri"/>
        <family val="2"/>
        <scheme val="minor"/>
      </rPr>
      <t xml:space="preserve">- Choose from the dropdown - </t>
    </r>
    <r>
      <rPr>
        <b/>
        <sz val="11"/>
        <color rgb="FF000000"/>
        <rFont val="Calibri"/>
        <family val="2"/>
        <scheme val="minor"/>
      </rPr>
      <t>Yes or No</t>
    </r>
  </si>
  <si>
    <r>
      <t xml:space="preserve">If Incident Didn't Involve Provider/Staff, was it Reported to Protective Services within 24-hours of Discovery </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 xml:space="preserve">Choose from the dropdown - </t>
    </r>
    <r>
      <rPr>
        <b/>
        <sz val="11"/>
        <color rgb="FF000000"/>
        <rFont val="Calibri"/>
        <family val="2"/>
        <scheme val="minor"/>
      </rPr>
      <t>Yes or No</t>
    </r>
  </si>
  <si>
    <t xml:space="preserve">"Incident Details" Tab </t>
  </si>
  <si>
    <t xml:space="preserve">Include details from each adverse incident on this tab.  All appropriate data points are pulled from this tab and are reflected on the "Summary" tab.  </t>
  </si>
  <si>
    <r>
      <rPr>
        <b/>
        <sz val="11"/>
        <color rgb="FF000000"/>
        <rFont val="Calibri"/>
        <family val="2"/>
        <scheme val="minor"/>
      </rPr>
      <t xml:space="preserve">Service Type </t>
    </r>
    <r>
      <rPr>
        <sz val="11"/>
        <color rgb="FF000000"/>
        <rFont val="Calibri"/>
        <family val="2"/>
        <scheme val="minor"/>
      </rPr>
      <t xml:space="preserve">- Indicate the service type reporting the alleged incident. Choose from the dropdown - </t>
    </r>
    <r>
      <rPr>
        <b/>
        <sz val="11"/>
        <color rgb="FF000000"/>
        <rFont val="Calibri"/>
        <family val="2"/>
        <scheme val="minor"/>
      </rPr>
      <t>BH-Personal Care Services, Crisis Response Service, Inpatient Facility/Hospital, MH Residential, Other, Other MH Outpatient, Peer Support Services, SUD Outpatient, SU Residential</t>
    </r>
  </si>
  <si>
    <t xml:space="preserve">Removed totals table and replaced with "Summary" tab. This tab calculates report details - includes formulas. "Incident Details" tab will include all incident details.  This data will be populated onto the "Summary Tab"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</si>
</sst>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_(* \(#,##0\);_(* &quot;-&quot;??_);_(@_)"/>
    <numFmt numFmtId="165" formatCode="mmmm\ d\,\ yyyy"/>
    <numFmt numFmtId="166" formatCode="0.0"/>
  </numFmts>
  <fonts count="4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theme="1"/>
      <name val="Arial Narrow"/>
      <family val="2"/>
    </font>
    <font>
      <b/>
      <sz val="12"/>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20"/>
      <color rgb="FF000000"/>
      <name val="Calibri"/>
      <family val="2"/>
      <scheme val="minor"/>
    </font>
    <font>
      <b/>
      <sz val="12"/>
      <color rgb="FF000000"/>
      <name val="Calibri"/>
      <family val="2"/>
      <scheme val="minor"/>
    </font>
    <font>
      <sz val="11"/>
      <color rgb="FF000000"/>
      <name val="Calibri"/>
      <family val="2"/>
      <scheme val="minor"/>
    </font>
    <font>
      <b/>
      <sz val="11"/>
      <color rgb="FF000000"/>
      <name val="Calibri"/>
      <family val="2"/>
      <scheme val="minor"/>
    </font>
    <font>
      <b/>
      <sz val="22"/>
      <color theme="1"/>
      <name val="Calibri"/>
      <family val="2"/>
      <scheme val="minor"/>
    </font>
    <font>
      <b/>
      <u/>
      <sz val="22"/>
      <color indexed="8"/>
      <name val="Calibri"/>
      <family val="2"/>
    </font>
    <font>
      <sz val="11"/>
      <color theme="1"/>
      <name val="Cambria"/>
      <family val="1"/>
      <scheme val="major"/>
    </font>
    <font>
      <vertAlign val="superscript"/>
      <sz val="8"/>
      <name val="Arial"/>
      <family val="2"/>
    </font>
    <font>
      <sz val="8"/>
      <name val="Arial"/>
      <family val="2"/>
    </font>
    <font>
      <b/>
      <vertAlign val="superscript"/>
      <sz val="8"/>
      <name val="Arial"/>
      <family val="2"/>
    </font>
    <font>
      <sz val="10"/>
      <color indexed="8"/>
      <name val="Arial"/>
      <family val="2"/>
    </font>
    <font>
      <sz val="10"/>
      <name val="Arial"/>
      <family val="2"/>
    </font>
    <font>
      <b/>
      <sz val="10"/>
      <color indexed="8"/>
      <name val="Arial"/>
      <family val="2"/>
    </font>
    <font>
      <b/>
      <sz val="10"/>
      <name val="Arial"/>
      <family val="2"/>
    </font>
    <font>
      <b/>
      <vertAlign val="superscript"/>
      <sz val="10"/>
      <name val="Arial"/>
      <family val="2"/>
    </font>
    <font>
      <b/>
      <vertAlign val="superscript"/>
      <sz val="10"/>
      <color indexed="8"/>
      <name val="Arial"/>
      <family val="2"/>
    </font>
    <font>
      <b/>
      <sz val="12"/>
      <name val="Arial"/>
      <family val="2"/>
    </font>
    <font>
      <b/>
      <vertAlign val="superscript"/>
      <sz val="11"/>
      <color theme="1"/>
      <name val="Calibri"/>
      <family val="2"/>
      <scheme val="minor"/>
    </font>
    <font>
      <vertAlign val="superscript"/>
      <sz val="11"/>
      <color theme="1"/>
      <name val="Calibri"/>
      <family val="2"/>
      <scheme val="minor"/>
    </font>
    <font>
      <b/>
      <sz val="16"/>
      <color theme="0"/>
      <name val="Calibri"/>
      <family val="2"/>
      <scheme val="minor"/>
    </font>
    <font>
      <sz val="11"/>
      <color theme="1"/>
      <name val="Calibri Light"/>
      <family val="2"/>
    </font>
    <font>
      <b/>
      <sz val="12"/>
      <color theme="0"/>
      <name val="Calibri Light"/>
      <family val="2"/>
    </font>
    <font>
      <b/>
      <sz val="10"/>
      <color theme="0"/>
      <name val="Calibri Light"/>
      <family val="2"/>
    </font>
    <font>
      <sz val="10"/>
      <color theme="1"/>
      <name val="Calibri Light"/>
      <family val="2"/>
    </font>
    <font>
      <sz val="12"/>
      <name val="Calibri"/>
      <family val="2"/>
      <scheme val="minor"/>
    </font>
    <font>
      <sz val="11"/>
      <color theme="1"/>
      <name val="Calibri"/>
      <family val="2"/>
      <scheme val="minor"/>
    </font>
    <font>
      <b/>
      <i/>
      <sz val="12"/>
      <color theme="1"/>
      <name val="Calibri"/>
      <family val="2"/>
      <scheme val="minor"/>
    </font>
    <font>
      <b/>
      <sz val="11"/>
      <color theme="0"/>
      <name val="Calibri Light"/>
      <family val="2"/>
    </font>
    <font>
      <b/>
      <sz val="10"/>
      <name val="Calibri Light"/>
      <family val="2"/>
    </font>
    <font>
      <i/>
      <sz val="11"/>
      <color rgb="FF000000"/>
      <name val="Calibri"/>
      <family val="2"/>
      <scheme val="minor"/>
    </font>
    <font>
      <i/>
      <sz val="12"/>
      <color rgb="FF000000"/>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rgb="FFBFBFBF"/>
        <bgColor rgb="FF000000"/>
      </patternFill>
    </fill>
    <fill>
      <patternFill patternType="solid">
        <fgColor indexed="9"/>
        <bgColor indexed="64"/>
      </patternFill>
    </fill>
    <fill>
      <patternFill patternType="solid">
        <fgColor theme="7" tint="-0.249977111117893"/>
        <bgColor indexed="64"/>
      </patternFill>
    </fill>
    <fill>
      <patternFill patternType="solid">
        <fgColor theme="7" tint="0.39997558519241921"/>
        <bgColor indexed="64"/>
      </patternFill>
    </fill>
  </fills>
  <borders count="52">
    <border>
      <left/>
      <right/>
      <top/>
      <bottom/>
      <diagonal/>
    </border>
    <border>
      <left style="medium">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right style="medium">
        <color indexed="64"/>
      </right>
      <top/>
      <bottom/>
      <diagonal/>
    </border>
    <border>
      <left style="medium">
        <color indexed="64"/>
      </left>
      <right style="thin">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thin">
        <color indexed="64"/>
      </left>
      <right style="thin">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auto="1"/>
      </right>
      <top/>
      <bottom style="medium">
        <color indexed="64"/>
      </bottom>
      <diagonal/>
    </border>
    <border>
      <left style="medium">
        <color indexed="64"/>
      </left>
      <right/>
      <top/>
      <bottom style="thin">
        <color auto="1"/>
      </bottom>
      <diagonal/>
    </border>
    <border>
      <left/>
      <right/>
      <top style="medium">
        <color indexed="64"/>
      </top>
      <bottom/>
      <diagonal/>
    </border>
    <border>
      <left/>
      <right style="thin">
        <color auto="1"/>
      </right>
      <top style="thin">
        <color auto="1"/>
      </top>
      <bottom style="thin">
        <color auto="1"/>
      </bottom>
      <diagonal/>
    </border>
    <border>
      <left style="medium">
        <color indexed="64"/>
      </left>
      <right style="medium">
        <color indexed="64"/>
      </right>
      <top/>
      <bottom/>
      <diagonal/>
    </border>
    <border>
      <left style="medium">
        <color indexed="64"/>
      </left>
      <right style="thin">
        <color auto="1"/>
      </right>
      <top style="medium">
        <color indexed="64"/>
      </top>
      <bottom/>
      <diagonal/>
    </border>
    <border>
      <left/>
      <right style="medium">
        <color auto="1"/>
      </right>
      <top style="medium">
        <color auto="1"/>
      </top>
      <bottom/>
      <diagonal/>
    </border>
    <border>
      <left style="thin">
        <color auto="1"/>
      </left>
      <right style="medium">
        <color indexed="64"/>
      </right>
      <top style="medium">
        <color indexed="64"/>
      </top>
      <bottom/>
      <diagonal/>
    </border>
    <border>
      <left style="medium">
        <color auto="1"/>
      </left>
      <right/>
      <top style="medium">
        <color auto="1"/>
      </top>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thin">
        <color auto="1"/>
      </left>
      <right/>
      <top style="thin">
        <color auto="1"/>
      </top>
      <bottom style="thin">
        <color auto="1"/>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medium">
        <color indexed="64"/>
      </left>
      <right style="thin">
        <color auto="1"/>
      </right>
      <top/>
      <bottom style="medium">
        <color indexed="64"/>
      </bottom>
      <diagonal/>
    </border>
  </borders>
  <cellStyleXfs count="128">
    <xf numFmtId="0" fontId="0"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9" fontId="35" fillId="0" borderId="0" applyFont="0" applyFill="0" applyBorder="0" applyAlignment="0" applyProtection="0"/>
  </cellStyleXfs>
  <cellXfs count="221">
    <xf numFmtId="0" fontId="0" fillId="0" borderId="0" xfId="0"/>
    <xf numFmtId="0" fontId="0" fillId="0" borderId="7" xfId="0" applyBorder="1"/>
    <xf numFmtId="0" fontId="0" fillId="0" borderId="7" xfId="0" applyBorder="1" applyAlignment="1">
      <alignment wrapText="1"/>
    </xf>
    <xf numFmtId="0" fontId="0" fillId="0" borderId="7" xfId="0" applyBorder="1" applyAlignment="1">
      <alignment horizontal="left"/>
    </xf>
    <xf numFmtId="0" fontId="4" fillId="0" borderId="0" xfId="0" applyFont="1"/>
    <xf numFmtId="0" fontId="4" fillId="0" borderId="0" xfId="0" applyFont="1" applyAlignment="1">
      <alignment horizontal="left" vertical="top" wrapText="1"/>
    </xf>
    <xf numFmtId="0" fontId="4" fillId="0" borderId="0" xfId="0" applyFont="1" applyAlignment="1">
      <alignment wrapText="1"/>
    </xf>
    <xf numFmtId="0" fontId="10" fillId="0" borderId="0" xfId="0" applyFont="1" applyAlignment="1">
      <alignment horizontal="center" vertical="center" wrapText="1"/>
    </xf>
    <xf numFmtId="0" fontId="12" fillId="0" borderId="0" xfId="0" applyFont="1" applyAlignment="1">
      <alignment wrapText="1"/>
    </xf>
    <xf numFmtId="0" fontId="14" fillId="0" borderId="0" xfId="0" applyFont="1"/>
    <xf numFmtId="0" fontId="15" fillId="0" borderId="0" xfId="0" applyFont="1"/>
    <xf numFmtId="0" fontId="16" fillId="0" borderId="0" xfId="0" applyFont="1"/>
    <xf numFmtId="0" fontId="0" fillId="0" borderId="0" xfId="0" applyAlignment="1">
      <alignment wrapText="1"/>
    </xf>
    <xf numFmtId="14" fontId="0" fillId="0" borderId="0" xfId="0" applyNumberFormat="1" applyAlignment="1">
      <alignment wrapText="1"/>
    </xf>
    <xf numFmtId="14" fontId="0" fillId="0" borderId="0" xfId="0" applyNumberFormat="1"/>
    <xf numFmtId="0" fontId="0" fillId="0" borderId="8" xfId="0" applyBorder="1"/>
    <xf numFmtId="0" fontId="0" fillId="0" borderId="9" xfId="0" applyBorder="1" applyAlignment="1">
      <alignment wrapText="1"/>
    </xf>
    <xf numFmtId="0" fontId="0" fillId="0" borderId="9" xfId="0" applyBorder="1"/>
    <xf numFmtId="0" fontId="0" fillId="0" borderId="9" xfId="0" applyBorder="1" applyAlignment="1">
      <alignment horizontal="left"/>
    </xf>
    <xf numFmtId="0" fontId="0" fillId="0" borderId="0" xfId="0" applyAlignment="1">
      <alignment horizontal="left"/>
    </xf>
    <xf numFmtId="0" fontId="7" fillId="0" borderId="0" xfId="0" applyFont="1"/>
    <xf numFmtId="0" fontId="0" fillId="0" borderId="7" xfId="0" applyBorder="1" applyAlignment="1">
      <alignment horizontal="left" vertical="top" wrapText="1"/>
    </xf>
    <xf numFmtId="49" fontId="0" fillId="0" borderId="7" xfId="0" applyNumberFormat="1" applyBorder="1" applyAlignment="1">
      <alignment horizontal="left" vertical="top"/>
    </xf>
    <xf numFmtId="0" fontId="0" fillId="0" borderId="7" xfId="0" applyBorder="1" applyAlignment="1">
      <alignment horizontal="left" vertical="top"/>
    </xf>
    <xf numFmtId="14" fontId="0" fillId="0" borderId="7" xfId="0" applyNumberFormat="1" applyBorder="1" applyAlignment="1">
      <alignment horizontal="left" vertical="top"/>
    </xf>
    <xf numFmtId="49" fontId="0" fillId="0" borderId="7" xfId="0" applyNumberFormat="1" applyBorder="1" applyAlignment="1">
      <alignment horizontal="left" vertical="top" wrapText="1"/>
    </xf>
    <xf numFmtId="165" fontId="20" fillId="0" borderId="7" xfId="0" applyNumberFormat="1" applyFont="1" applyBorder="1" applyAlignment="1">
      <alignment horizontal="left" vertical="top" wrapText="1"/>
    </xf>
    <xf numFmtId="0" fontId="6" fillId="3" borderId="7" xfId="0" applyFont="1" applyFill="1" applyBorder="1" applyAlignment="1">
      <alignment horizontal="center"/>
    </xf>
    <xf numFmtId="0" fontId="6" fillId="3" borderId="7" xfId="0" applyFont="1" applyFill="1" applyBorder="1"/>
    <xf numFmtId="166" fontId="20" fillId="0" borderId="0" xfId="0" applyNumberFormat="1" applyFont="1" applyAlignment="1">
      <alignment horizontal="left" vertical="top" wrapText="1"/>
    </xf>
    <xf numFmtId="165" fontId="20" fillId="0" borderId="0" xfId="0" applyNumberFormat="1" applyFont="1" applyAlignment="1">
      <alignment horizontal="left" vertical="top" wrapText="1"/>
    </xf>
    <xf numFmtId="0" fontId="21" fillId="0" borderId="0" xfId="0" applyFont="1" applyAlignment="1">
      <alignment horizontal="left" vertical="top" wrapText="1"/>
    </xf>
    <xf numFmtId="165" fontId="20" fillId="0" borderId="22" xfId="0" applyNumberFormat="1" applyFont="1" applyBorder="1" applyAlignment="1">
      <alignment horizontal="left" vertical="top" wrapText="1"/>
    </xf>
    <xf numFmtId="49" fontId="7" fillId="7" borderId="7" xfId="0" applyNumberFormat="1" applyFont="1" applyFill="1" applyBorder="1" applyAlignment="1">
      <alignment horizontal="center" vertical="center" wrapText="1"/>
    </xf>
    <xf numFmtId="0" fontId="7" fillId="7" borderId="7" xfId="0" applyFont="1" applyFill="1" applyBorder="1" applyAlignment="1">
      <alignment horizontal="center" vertical="center" wrapText="1"/>
    </xf>
    <xf numFmtId="14" fontId="7" fillId="7" borderId="7" xfId="0" applyNumberFormat="1" applyFont="1" applyFill="1" applyBorder="1" applyAlignment="1">
      <alignment horizontal="center" vertical="center" wrapText="1"/>
    </xf>
    <xf numFmtId="166" fontId="20" fillId="0" borderId="7" xfId="0" applyNumberFormat="1" applyFont="1" applyBorder="1" applyAlignment="1">
      <alignment horizontal="left" vertical="top" wrapText="1"/>
    </xf>
    <xf numFmtId="0" fontId="23" fillId="5" borderId="19" xfId="0" applyFont="1" applyFill="1" applyBorder="1" applyAlignment="1">
      <alignment horizontal="center" wrapText="1"/>
    </xf>
    <xf numFmtId="0" fontId="22" fillId="5" borderId="19" xfId="0" applyFont="1" applyFill="1" applyBorder="1" applyAlignment="1">
      <alignment horizontal="center" wrapText="1"/>
    </xf>
    <xf numFmtId="0" fontId="7" fillId="0" borderId="14" xfId="0" applyFont="1" applyBorder="1"/>
    <xf numFmtId="0" fontId="7" fillId="0" borderId="21" xfId="0" applyFont="1" applyBorder="1"/>
    <xf numFmtId="166" fontId="20" fillId="0" borderId="22" xfId="0" applyNumberFormat="1" applyFont="1" applyBorder="1" applyAlignment="1">
      <alignment horizontal="left" vertical="top" wrapText="1"/>
    </xf>
    <xf numFmtId="0" fontId="23" fillId="5" borderId="22" xfId="0" applyFont="1" applyFill="1" applyBorder="1" applyAlignment="1">
      <alignment horizontal="center" wrapText="1"/>
    </xf>
    <xf numFmtId="0" fontId="22" fillId="5" borderId="22" xfId="0" applyFont="1" applyFill="1" applyBorder="1" applyAlignment="1">
      <alignment horizontal="center" wrapText="1"/>
    </xf>
    <xf numFmtId="0" fontId="0" fillId="0" borderId="12" xfId="0" applyBorder="1" applyAlignment="1">
      <alignment horizontal="center" vertical="center"/>
    </xf>
    <xf numFmtId="166" fontId="20" fillId="0" borderId="9" xfId="0" applyNumberFormat="1" applyFont="1" applyBorder="1" applyAlignment="1">
      <alignment horizontal="center" vertical="center" wrapText="1"/>
    </xf>
    <xf numFmtId="165" fontId="20" fillId="0" borderId="9" xfId="0" applyNumberFormat="1" applyFont="1" applyBorder="1" applyAlignment="1">
      <alignment horizontal="center" vertical="center" wrapText="1"/>
    </xf>
    <xf numFmtId="0" fontId="6" fillId="0" borderId="18" xfId="0" applyFont="1" applyBorder="1" applyAlignment="1">
      <alignment horizontal="left"/>
    </xf>
    <xf numFmtId="0" fontId="6" fillId="0" borderId="14" xfId="0" applyFont="1" applyBorder="1" applyAlignment="1">
      <alignment horizontal="left"/>
    </xf>
    <xf numFmtId="166" fontId="20" fillId="0" borderId="7" xfId="0" applyNumberFormat="1" applyFont="1" applyBorder="1" applyAlignment="1">
      <alignment horizontal="center" vertical="center" wrapText="1"/>
    </xf>
    <xf numFmtId="0" fontId="7" fillId="0" borderId="14" xfId="0" applyFont="1" applyBorder="1" applyAlignment="1">
      <alignment horizontal="center" vertical="center"/>
    </xf>
    <xf numFmtId="165" fontId="20" fillId="0" borderId="7" xfId="0" applyNumberFormat="1" applyFont="1" applyBorder="1" applyAlignment="1">
      <alignment horizontal="center" vertical="center" wrapText="1"/>
    </xf>
    <xf numFmtId="0" fontId="8" fillId="0" borderId="0" xfId="126" applyBorder="1" applyAlignment="1">
      <alignment wrapText="1"/>
    </xf>
    <xf numFmtId="0" fontId="6" fillId="0" borderId="25" xfId="0" applyFont="1" applyBorder="1" applyAlignment="1">
      <alignment horizontal="left"/>
    </xf>
    <xf numFmtId="0" fontId="6" fillId="0" borderId="26" xfId="0" applyFont="1" applyBorder="1" applyAlignment="1">
      <alignment horizontal="left"/>
    </xf>
    <xf numFmtId="0" fontId="6" fillId="0" borderId="26" xfId="0" applyFont="1" applyBorder="1" applyAlignment="1">
      <alignment horizontal="left" wrapText="1"/>
    </xf>
    <xf numFmtId="0" fontId="6" fillId="0" borderId="27" xfId="0" applyFont="1" applyBorder="1" applyAlignment="1">
      <alignment horizontal="left"/>
    </xf>
    <xf numFmtId="0" fontId="6" fillId="0" borderId="14" xfId="0" applyFont="1" applyBorder="1" applyAlignment="1">
      <alignment horizontal="left" vertical="top"/>
    </xf>
    <xf numFmtId="0" fontId="6" fillId="0" borderId="21" xfId="0" applyFont="1" applyBorder="1" applyAlignment="1">
      <alignment horizontal="left" vertical="top"/>
    </xf>
    <xf numFmtId="0" fontId="1" fillId="0" borderId="19" xfId="0" applyFont="1" applyBorder="1" applyAlignment="1">
      <alignment horizontal="left"/>
    </xf>
    <xf numFmtId="0" fontId="7" fillId="0" borderId="19" xfId="0" applyFont="1" applyBorder="1"/>
    <xf numFmtId="14" fontId="0" fillId="0" borderId="20" xfId="0" applyNumberFormat="1" applyBorder="1"/>
    <xf numFmtId="0" fontId="0" fillId="0" borderId="0" xfId="0" applyAlignment="1">
      <alignment horizontal="center"/>
    </xf>
    <xf numFmtId="49" fontId="33" fillId="0" borderId="7" xfId="0" applyNumberFormat="1" applyFont="1" applyBorder="1" applyAlignment="1">
      <alignment horizontal="left" vertical="top"/>
    </xf>
    <xf numFmtId="0" fontId="29" fillId="6" borderId="7" xfId="0" applyFont="1" applyFill="1" applyBorder="1" applyAlignment="1">
      <alignment horizontal="center"/>
    </xf>
    <xf numFmtId="0" fontId="29" fillId="6" borderId="7" xfId="0" applyFont="1" applyFill="1" applyBorder="1" applyAlignment="1">
      <alignment horizontal="center" wrapText="1"/>
    </xf>
    <xf numFmtId="0" fontId="4" fillId="0" borderId="7"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Border="1" applyAlignment="1">
      <alignment vertical="top" wrapText="1"/>
    </xf>
    <xf numFmtId="0" fontId="4" fillId="0" borderId="7" xfId="0" applyFont="1" applyBorder="1" applyAlignment="1">
      <alignment horizontal="center" vertical="center" wrapText="1"/>
    </xf>
    <xf numFmtId="0" fontId="0" fillId="0" borderId="7" xfId="0" applyBorder="1" applyAlignment="1">
      <alignment horizontal="center" vertical="center"/>
    </xf>
    <xf numFmtId="0" fontId="3" fillId="0" borderId="7" xfId="0" applyFont="1" applyBorder="1" applyAlignment="1">
      <alignment horizontal="left" vertical="top" wrapText="1"/>
    </xf>
    <xf numFmtId="0" fontId="4" fillId="0" borderId="7" xfId="0" applyFont="1" applyBorder="1" applyAlignment="1">
      <alignment horizontal="left" vertical="top" wrapText="1"/>
    </xf>
    <xf numFmtId="0" fontId="1" fillId="0" borderId="7" xfId="0" applyFont="1" applyBorder="1" applyAlignment="1">
      <alignment horizontal="center" vertical="center" wrapText="1"/>
    </xf>
    <xf numFmtId="0" fontId="1" fillId="0" borderId="7" xfId="0" applyFont="1" applyBorder="1" applyAlignment="1">
      <alignment horizontal="left" vertical="top" wrapText="1"/>
    </xf>
    <xf numFmtId="0" fontId="7" fillId="0" borderId="7" xfId="0" applyFont="1" applyBorder="1" applyAlignment="1">
      <alignment horizontal="center" vertical="center" wrapText="1"/>
    </xf>
    <xf numFmtId="0" fontId="0" fillId="0" borderId="0" xfId="0" applyAlignment="1">
      <alignment vertical="center"/>
    </xf>
    <xf numFmtId="0" fontId="7" fillId="0" borderId="7" xfId="0" applyFont="1" applyBorder="1" applyAlignment="1">
      <alignment horizontal="center" vertical="center"/>
    </xf>
    <xf numFmtId="0" fontId="11" fillId="4" borderId="31" xfId="0" applyFont="1" applyFill="1" applyBorder="1" applyAlignment="1">
      <alignment wrapText="1"/>
    </xf>
    <xf numFmtId="0" fontId="0" fillId="0" borderId="0" xfId="0" applyAlignment="1">
      <alignment horizontal="center" wrapText="1"/>
    </xf>
    <xf numFmtId="0" fontId="12" fillId="0" borderId="35" xfId="0" applyFont="1" applyBorder="1" applyAlignment="1">
      <alignment wrapText="1"/>
    </xf>
    <xf numFmtId="0" fontId="13" fillId="0" borderId="40" xfId="0" applyFont="1" applyBorder="1" applyAlignment="1">
      <alignment wrapText="1"/>
    </xf>
    <xf numFmtId="0" fontId="12" fillId="0" borderId="40" xfId="0" applyFont="1" applyBorder="1" applyAlignment="1">
      <alignment wrapText="1"/>
    </xf>
    <xf numFmtId="0" fontId="12" fillId="0" borderId="34" xfId="0" applyFont="1" applyBorder="1" applyAlignment="1">
      <alignment wrapText="1"/>
    </xf>
    <xf numFmtId="0" fontId="1" fillId="0" borderId="7" xfId="0" applyFont="1" applyBorder="1" applyAlignment="1">
      <alignment horizontal="left" vertical="center" wrapText="1"/>
    </xf>
    <xf numFmtId="0" fontId="0" fillId="0" borderId="28" xfId="0" applyBorder="1" applyProtection="1">
      <protection locked="0"/>
    </xf>
    <xf numFmtId="14" fontId="0" fillId="0" borderId="29" xfId="0" applyNumberFormat="1" applyBorder="1" applyProtection="1">
      <protection locked="0"/>
    </xf>
    <xf numFmtId="0" fontId="0" fillId="0" borderId="29" xfId="0" applyBorder="1" applyProtection="1">
      <protection locked="0"/>
    </xf>
    <xf numFmtId="0" fontId="8" fillId="0" borderId="30" xfId="126" applyBorder="1" applyAlignment="1" applyProtection="1">
      <alignment wrapText="1"/>
      <protection locked="0"/>
    </xf>
    <xf numFmtId="0" fontId="30" fillId="0" borderId="0" xfId="0" applyFont="1"/>
    <xf numFmtId="0" fontId="31" fillId="6" borderId="31" xfId="1" applyFont="1" applyFill="1" applyBorder="1" applyAlignment="1">
      <alignment horizontal="center" vertical="center"/>
    </xf>
    <xf numFmtId="164" fontId="31" fillId="6" borderId="31" xfId="2" applyNumberFormat="1" applyFont="1" applyFill="1" applyBorder="1" applyAlignment="1" applyProtection="1">
      <alignment horizontal="center" vertical="center"/>
    </xf>
    <xf numFmtId="164" fontId="31" fillId="6" borderId="31" xfId="2" applyNumberFormat="1" applyFont="1" applyFill="1" applyBorder="1" applyAlignment="1" applyProtection="1">
      <alignment horizontal="center" vertical="center" wrapText="1"/>
    </xf>
    <xf numFmtId="164" fontId="31" fillId="6" borderId="38" xfId="2" applyNumberFormat="1" applyFont="1" applyFill="1" applyBorder="1" applyAlignment="1" applyProtection="1">
      <alignment horizontal="center" vertical="center" wrapText="1"/>
    </xf>
    <xf numFmtId="164" fontId="31" fillId="6" borderId="35" xfId="2" applyNumberFormat="1" applyFont="1" applyFill="1" applyBorder="1" applyAlignment="1" applyProtection="1">
      <alignment horizontal="center" vertical="center" wrapText="1"/>
    </xf>
    <xf numFmtId="0" fontId="31" fillId="6" borderId="35" xfId="0" applyFont="1" applyFill="1" applyBorder="1" applyAlignment="1">
      <alignment horizontal="center" vertical="center" wrapText="1"/>
    </xf>
    <xf numFmtId="0" fontId="38" fillId="7" borderId="32" xfId="0" applyFont="1" applyFill="1" applyBorder="1" applyAlignment="1">
      <alignment horizontal="right"/>
    </xf>
    <xf numFmtId="0" fontId="33" fillId="0" borderId="37" xfId="2" applyNumberFormat="1" applyFont="1" applyFill="1" applyBorder="1" applyAlignment="1" applyProtection="1">
      <alignment horizontal="center"/>
    </xf>
    <xf numFmtId="0" fontId="33" fillId="2" borderId="32" xfId="2" applyNumberFormat="1" applyFont="1" applyFill="1" applyBorder="1" applyAlignment="1" applyProtection="1">
      <alignment horizontal="center"/>
    </xf>
    <xf numFmtId="0" fontId="33" fillId="0" borderId="25" xfId="2" applyNumberFormat="1" applyFont="1" applyFill="1" applyBorder="1" applyAlignment="1" applyProtection="1">
      <alignment horizontal="center"/>
    </xf>
    <xf numFmtId="0" fontId="33" fillId="2" borderId="28" xfId="2" applyNumberFormat="1" applyFont="1" applyFill="1" applyBorder="1" applyAlignment="1" applyProtection="1">
      <alignment horizontal="center"/>
    </xf>
    <xf numFmtId="0" fontId="30" fillId="0" borderId="45" xfId="0" applyFont="1" applyBorder="1" applyAlignment="1">
      <alignment horizontal="center"/>
    </xf>
    <xf numFmtId="0" fontId="38" fillId="7" borderId="29" xfId="0" applyFont="1" applyFill="1" applyBorder="1" applyAlignment="1">
      <alignment horizontal="right"/>
    </xf>
    <xf numFmtId="0" fontId="33" fillId="0" borderId="26" xfId="2" applyNumberFormat="1" applyFont="1" applyFill="1" applyBorder="1" applyAlignment="1" applyProtection="1">
      <alignment horizontal="center"/>
    </xf>
    <xf numFmtId="0" fontId="33" fillId="2" borderId="29" xfId="2" applyNumberFormat="1" applyFont="1" applyFill="1" applyBorder="1" applyAlignment="1" applyProtection="1">
      <alignment horizontal="center"/>
    </xf>
    <xf numFmtId="0" fontId="30" fillId="0" borderId="46" xfId="0" applyFont="1" applyBorder="1" applyAlignment="1">
      <alignment horizontal="center"/>
    </xf>
    <xf numFmtId="0" fontId="38" fillId="7" borderId="33" xfId="0" applyFont="1" applyFill="1" applyBorder="1" applyAlignment="1">
      <alignment horizontal="right"/>
    </xf>
    <xf numFmtId="0" fontId="33" fillId="0" borderId="27" xfId="2" applyNumberFormat="1" applyFont="1" applyFill="1" applyBorder="1" applyAlignment="1" applyProtection="1">
      <alignment horizontal="center"/>
    </xf>
    <xf numFmtId="0" fontId="33" fillId="2" borderId="30" xfId="2" applyNumberFormat="1" applyFont="1" applyFill="1" applyBorder="1" applyAlignment="1" applyProtection="1">
      <alignment horizontal="center"/>
    </xf>
    <xf numFmtId="0" fontId="30" fillId="0" borderId="47" xfId="0" applyFont="1" applyBorder="1" applyAlignment="1">
      <alignment horizontal="center"/>
    </xf>
    <xf numFmtId="0" fontId="32" fillId="6" borderId="31" xfId="1" applyFont="1" applyFill="1" applyBorder="1" applyAlignment="1">
      <alignment horizontal="center"/>
    </xf>
    <xf numFmtId="1" fontId="32" fillId="6" borderId="31" xfId="2" applyNumberFormat="1" applyFont="1" applyFill="1" applyBorder="1" applyAlignment="1" applyProtection="1">
      <alignment horizontal="center"/>
    </xf>
    <xf numFmtId="1" fontId="32" fillId="6" borderId="6" xfId="2" applyNumberFormat="1" applyFont="1" applyFill="1" applyBorder="1" applyAlignment="1" applyProtection="1">
      <alignment horizontal="center"/>
    </xf>
    <xf numFmtId="1" fontId="32" fillId="6" borderId="5" xfId="2" applyNumberFormat="1" applyFont="1" applyFill="1" applyBorder="1" applyAlignment="1" applyProtection="1">
      <alignment horizontal="center"/>
    </xf>
    <xf numFmtId="0" fontId="37" fillId="6" borderId="34" xfId="0" applyFont="1" applyFill="1" applyBorder="1" applyAlignment="1">
      <alignment horizontal="center"/>
    </xf>
    <xf numFmtId="0" fontId="32" fillId="0" borderId="0" xfId="1" applyFont="1" applyAlignment="1">
      <alignment horizontal="center"/>
    </xf>
    <xf numFmtId="1" fontId="32" fillId="0" borderId="0" xfId="2" applyNumberFormat="1" applyFont="1" applyFill="1" applyBorder="1" applyAlignment="1" applyProtection="1">
      <alignment horizontal="center"/>
    </xf>
    <xf numFmtId="1" fontId="32" fillId="0" borderId="0" xfId="2" applyNumberFormat="1" applyFont="1" applyFill="1" applyBorder="1" applyAlignment="1" applyProtection="1">
      <alignment horizontal="right"/>
    </xf>
    <xf numFmtId="164" fontId="31" fillId="7" borderId="41" xfId="2" applyNumberFormat="1" applyFont="1" applyFill="1" applyBorder="1" applyAlignment="1" applyProtection="1">
      <alignment horizontal="center" vertical="center"/>
    </xf>
    <xf numFmtId="164" fontId="31" fillId="7" borderId="42" xfId="2" applyNumberFormat="1" applyFont="1" applyFill="1" applyBorder="1" applyAlignment="1" applyProtection="1">
      <alignment horizontal="center" vertical="center"/>
    </xf>
    <xf numFmtId="164" fontId="31" fillId="7" borderId="43" xfId="2" applyNumberFormat="1" applyFont="1" applyFill="1" applyBorder="1" applyAlignment="1" applyProtection="1">
      <alignment horizontal="center" vertical="center"/>
    </xf>
    <xf numFmtId="0" fontId="31" fillId="7" borderId="41" xfId="0" applyFont="1" applyFill="1" applyBorder="1" applyAlignment="1">
      <alignment horizontal="center"/>
    </xf>
    <xf numFmtId="0" fontId="31" fillId="7" borderId="43" xfId="0" applyFont="1" applyFill="1" applyBorder="1" applyAlignment="1">
      <alignment horizontal="center"/>
    </xf>
    <xf numFmtId="0" fontId="31" fillId="7" borderId="44" xfId="0" applyFont="1" applyFill="1" applyBorder="1" applyAlignment="1">
      <alignment horizontal="center"/>
    </xf>
    <xf numFmtId="0" fontId="38" fillId="7" borderId="37" xfId="1" applyFont="1" applyFill="1" applyBorder="1" applyAlignment="1">
      <alignment horizontal="right"/>
    </xf>
    <xf numFmtId="0" fontId="33" fillId="0" borderId="28" xfId="2" applyNumberFormat="1" applyFont="1" applyFill="1" applyBorder="1" applyAlignment="1" applyProtection="1">
      <alignment horizontal="center"/>
    </xf>
    <xf numFmtId="0" fontId="33" fillId="2" borderId="25" xfId="2" applyNumberFormat="1" applyFont="1" applyFill="1" applyBorder="1" applyAlignment="1" applyProtection="1">
      <alignment horizontal="center"/>
    </xf>
    <xf numFmtId="0" fontId="33" fillId="0" borderId="18" xfId="2" applyNumberFormat="1" applyFont="1" applyFill="1" applyBorder="1" applyAlignment="1" applyProtection="1">
      <alignment horizontal="center"/>
    </xf>
    <xf numFmtId="0" fontId="30" fillId="2" borderId="18" xfId="0" applyFont="1" applyFill="1" applyBorder="1" applyAlignment="1">
      <alignment horizontal="center"/>
    </xf>
    <xf numFmtId="9" fontId="30" fillId="2" borderId="20" xfId="127" applyFont="1" applyFill="1" applyBorder="1" applyAlignment="1" applyProtection="1">
      <alignment horizontal="center"/>
    </xf>
    <xf numFmtId="0" fontId="30" fillId="0" borderId="18" xfId="0" applyFont="1" applyBorder="1" applyAlignment="1">
      <alignment horizontal="center"/>
    </xf>
    <xf numFmtId="0" fontId="38" fillId="7" borderId="26" xfId="1" applyFont="1" applyFill="1" applyBorder="1" applyAlignment="1">
      <alignment horizontal="right"/>
    </xf>
    <xf numFmtId="0" fontId="33" fillId="0" borderId="29" xfId="2" applyNumberFormat="1" applyFont="1" applyFill="1" applyBorder="1" applyAlignment="1" applyProtection="1">
      <alignment horizontal="center"/>
    </xf>
    <xf numFmtId="0" fontId="33" fillId="2" borderId="26" xfId="2" applyNumberFormat="1" applyFont="1" applyFill="1" applyBorder="1" applyAlignment="1" applyProtection="1">
      <alignment horizontal="center"/>
    </xf>
    <xf numFmtId="0" fontId="33" fillId="0" borderId="14" xfId="2" applyNumberFormat="1" applyFont="1" applyFill="1" applyBorder="1" applyAlignment="1" applyProtection="1">
      <alignment horizontal="center"/>
    </xf>
    <xf numFmtId="0" fontId="30" fillId="2" borderId="14" xfId="0" applyFont="1" applyFill="1" applyBorder="1" applyAlignment="1">
      <alignment horizontal="center"/>
    </xf>
    <xf numFmtId="9" fontId="30" fillId="2" borderId="13" xfId="127" applyFont="1" applyFill="1" applyBorder="1" applyAlignment="1" applyProtection="1">
      <alignment horizontal="center"/>
    </xf>
    <xf numFmtId="0" fontId="30" fillId="0" borderId="14" xfId="0" applyFont="1" applyBorder="1" applyAlignment="1">
      <alignment horizontal="center"/>
    </xf>
    <xf numFmtId="0" fontId="33" fillId="0" borderId="30" xfId="2" applyNumberFormat="1" applyFont="1" applyFill="1" applyBorder="1" applyAlignment="1" applyProtection="1">
      <alignment horizontal="center"/>
    </xf>
    <xf numFmtId="0" fontId="33" fillId="2" borderId="27" xfId="2" applyNumberFormat="1" applyFont="1" applyFill="1" applyBorder="1" applyAlignment="1" applyProtection="1">
      <alignment horizontal="center"/>
    </xf>
    <xf numFmtId="0" fontId="33" fillId="0" borderId="21" xfId="2" applyNumberFormat="1" applyFont="1" applyFill="1" applyBorder="1" applyAlignment="1" applyProtection="1">
      <alignment horizontal="center"/>
    </xf>
    <xf numFmtId="0" fontId="30" fillId="2" borderId="21" xfId="0" applyFont="1" applyFill="1" applyBorder="1" applyAlignment="1">
      <alignment horizontal="center"/>
    </xf>
    <xf numFmtId="9" fontId="30" fillId="2" borderId="23" xfId="127" applyFont="1" applyFill="1" applyBorder="1" applyAlignment="1" applyProtection="1">
      <alignment horizontal="center"/>
    </xf>
    <xf numFmtId="0" fontId="30" fillId="0" borderId="21" xfId="0" applyFont="1" applyBorder="1" applyAlignment="1">
      <alignment horizontal="center"/>
    </xf>
    <xf numFmtId="1" fontId="32" fillId="6" borderId="34" xfId="2" applyNumberFormat="1" applyFont="1" applyFill="1" applyBorder="1" applyAlignment="1" applyProtection="1">
      <alignment horizontal="center"/>
    </xf>
    <xf numFmtId="1" fontId="32" fillId="6" borderId="36" xfId="2" applyNumberFormat="1" applyFont="1" applyFill="1" applyBorder="1" applyAlignment="1" applyProtection="1">
      <alignment horizontal="center"/>
    </xf>
    <xf numFmtId="9" fontId="32" fillId="6" borderId="6" xfId="127" applyFont="1" applyFill="1" applyBorder="1" applyAlignment="1" applyProtection="1">
      <alignment horizontal="center"/>
    </xf>
    <xf numFmtId="0" fontId="11" fillId="4" borderId="31" xfId="0" applyFont="1" applyFill="1" applyBorder="1" applyAlignment="1">
      <alignment vertical="center" wrapText="1"/>
    </xf>
    <xf numFmtId="0" fontId="39" fillId="0" borderId="31" xfId="0" applyFont="1" applyBorder="1" applyAlignment="1">
      <alignment wrapText="1"/>
    </xf>
    <xf numFmtId="0" fontId="40" fillId="0" borderId="35" xfId="0" applyFont="1" applyBorder="1" applyAlignment="1">
      <alignment vertical="center" wrapText="1"/>
    </xf>
    <xf numFmtId="0" fontId="7" fillId="7" borderId="0" xfId="0" applyFont="1" applyFill="1" applyAlignment="1">
      <alignment horizontal="center" vertical="center" wrapText="1"/>
    </xf>
    <xf numFmtId="0" fontId="33" fillId="2" borderId="18" xfId="2" applyNumberFormat="1" applyFont="1" applyFill="1" applyBorder="1" applyAlignment="1" applyProtection="1">
      <alignment horizontal="center"/>
    </xf>
    <xf numFmtId="0" fontId="33" fillId="2" borderId="14" xfId="2" applyNumberFormat="1" applyFont="1" applyFill="1" applyBorder="1" applyAlignment="1" applyProtection="1">
      <alignment horizontal="center"/>
    </xf>
    <xf numFmtId="0" fontId="33" fillId="2" borderId="21" xfId="2" applyNumberFormat="1" applyFont="1" applyFill="1" applyBorder="1" applyAlignment="1" applyProtection="1">
      <alignment horizontal="center"/>
    </xf>
    <xf numFmtId="9" fontId="33" fillId="2" borderId="49" xfId="127" applyFont="1" applyFill="1" applyBorder="1" applyAlignment="1" applyProtection="1">
      <alignment horizontal="center" vertical="center"/>
    </xf>
    <xf numFmtId="9" fontId="33" fillId="2" borderId="48" xfId="127" applyFont="1" applyFill="1" applyBorder="1" applyAlignment="1" applyProtection="1">
      <alignment horizontal="center" vertical="center"/>
    </xf>
    <xf numFmtId="9" fontId="33" fillId="2" borderId="50" xfId="127" applyFont="1" applyFill="1" applyBorder="1" applyAlignment="1" applyProtection="1">
      <alignment horizontal="center" vertical="center"/>
    </xf>
    <xf numFmtId="1" fontId="32" fillId="6" borderId="51" xfId="2" applyNumberFormat="1" applyFont="1" applyFill="1" applyBorder="1" applyAlignment="1" applyProtection="1">
      <alignment horizontal="center"/>
    </xf>
    <xf numFmtId="9" fontId="32" fillId="6" borderId="4" xfId="127" applyFont="1" applyFill="1" applyBorder="1" applyAlignment="1" applyProtection="1">
      <alignment horizontal="center"/>
    </xf>
    <xf numFmtId="9" fontId="33" fillId="0" borderId="49" xfId="127" applyFont="1" applyFill="1" applyBorder="1" applyAlignment="1" applyProtection="1">
      <alignment horizontal="center" vertical="center"/>
    </xf>
    <xf numFmtId="9" fontId="33" fillId="0" borderId="48" xfId="127" applyFont="1" applyFill="1" applyBorder="1" applyAlignment="1" applyProtection="1">
      <alignment horizontal="center" vertical="center"/>
    </xf>
    <xf numFmtId="9" fontId="33" fillId="0" borderId="50" xfId="127" applyFont="1" applyFill="1" applyBorder="1" applyAlignment="1" applyProtection="1">
      <alignment horizontal="center" vertical="center"/>
    </xf>
    <xf numFmtId="9" fontId="30" fillId="2" borderId="49" xfId="127" applyFont="1" applyFill="1" applyBorder="1" applyAlignment="1" applyProtection="1">
      <alignment horizontal="center"/>
    </xf>
    <xf numFmtId="9" fontId="30" fillId="2" borderId="48" xfId="127" applyFont="1" applyFill="1" applyBorder="1" applyAlignment="1" applyProtection="1">
      <alignment horizontal="center"/>
    </xf>
    <xf numFmtId="9" fontId="30" fillId="2" borderId="50" xfId="127" applyFont="1" applyFill="1" applyBorder="1" applyAlignment="1" applyProtection="1">
      <alignment horizontal="center"/>
    </xf>
    <xf numFmtId="9" fontId="30" fillId="0" borderId="49" xfId="127" applyFont="1" applyFill="1" applyBorder="1" applyAlignment="1" applyProtection="1">
      <alignment horizontal="center"/>
    </xf>
    <xf numFmtId="9" fontId="30" fillId="0" borderId="48" xfId="127" applyFont="1" applyFill="1" applyBorder="1" applyAlignment="1" applyProtection="1">
      <alignment horizontal="center"/>
    </xf>
    <xf numFmtId="9" fontId="30" fillId="0" borderId="50" xfId="127" applyFont="1" applyFill="1" applyBorder="1" applyAlignment="1" applyProtection="1">
      <alignment horizontal="center"/>
    </xf>
    <xf numFmtId="0" fontId="26" fillId="0" borderId="0" xfId="0" applyFont="1" applyAlignment="1">
      <alignment horizontal="center" wrapText="1"/>
    </xf>
    <xf numFmtId="0" fontId="22" fillId="5" borderId="19" xfId="0" applyFont="1" applyFill="1" applyBorder="1" applyAlignment="1">
      <alignment horizontal="center" wrapText="1"/>
    </xf>
    <xf numFmtId="0" fontId="22" fillId="5" borderId="20" xfId="0" applyFont="1" applyFill="1" applyBorder="1" applyAlignment="1">
      <alignment horizontal="center" wrapText="1"/>
    </xf>
    <xf numFmtId="0" fontId="22" fillId="5" borderId="22" xfId="0" applyFont="1" applyFill="1" applyBorder="1" applyAlignment="1">
      <alignment horizontal="center" wrapText="1"/>
    </xf>
    <xf numFmtId="0" fontId="22" fillId="5" borderId="23" xfId="0" applyFont="1" applyFill="1" applyBorder="1" applyAlignment="1">
      <alignment horizontal="center" wrapText="1"/>
    </xf>
    <xf numFmtId="0" fontId="20" fillId="0" borderId="9" xfId="0" applyFont="1" applyBorder="1" applyAlignment="1">
      <alignment horizontal="left" vertical="center" wrapText="1"/>
    </xf>
    <xf numFmtId="0" fontId="20" fillId="0" borderId="24" xfId="0" applyFont="1" applyBorder="1" applyAlignment="1">
      <alignment horizontal="left" vertical="center" wrapText="1"/>
    </xf>
    <xf numFmtId="0" fontId="21" fillId="0" borderId="7" xfId="0" applyFont="1" applyBorder="1" applyAlignment="1">
      <alignment horizontal="left" vertical="top" wrapText="1"/>
    </xf>
    <xf numFmtId="0" fontId="21" fillId="0" borderId="13" xfId="0" applyFont="1" applyBorder="1" applyAlignment="1">
      <alignment horizontal="left" vertical="top" wrapText="1"/>
    </xf>
    <xf numFmtId="0" fontId="17" fillId="0" borderId="5" xfId="0" applyFont="1" applyBorder="1" applyAlignment="1">
      <alignment vertical="top" wrapText="1"/>
    </xf>
    <xf numFmtId="0" fontId="17" fillId="0" borderId="6" xfId="0" applyFont="1" applyBorder="1" applyAlignment="1">
      <alignment vertical="top" wrapText="1"/>
    </xf>
    <xf numFmtId="0" fontId="17" fillId="0" borderId="4" xfId="0" applyFont="1" applyBorder="1" applyAlignment="1">
      <alignment vertical="top" wrapText="1"/>
    </xf>
    <xf numFmtId="0" fontId="7" fillId="0" borderId="18" xfId="0" applyFont="1" applyBorder="1" applyAlignment="1">
      <alignment horizontal="center" vertical="center"/>
    </xf>
    <xf numFmtId="0" fontId="7" fillId="0" borderId="21" xfId="0" applyFont="1" applyBorder="1" applyAlignment="1">
      <alignment horizontal="center" vertical="center"/>
    </xf>
    <xf numFmtId="0" fontId="21" fillId="0" borderId="22" xfId="0" applyFont="1" applyBorder="1" applyAlignment="1">
      <alignment horizontal="left" vertical="top" wrapText="1"/>
    </xf>
    <xf numFmtId="0" fontId="21" fillId="0" borderId="23" xfId="0" applyFont="1" applyBorder="1" applyAlignment="1">
      <alignment horizontal="left" vertical="top" wrapText="1"/>
    </xf>
    <xf numFmtId="0" fontId="19" fillId="0" borderId="15" xfId="0" applyFont="1" applyBorder="1" applyAlignment="1">
      <alignment vertical="top" wrapText="1"/>
    </xf>
    <xf numFmtId="0" fontId="19" fillId="0" borderId="10" xfId="0" applyFont="1" applyBorder="1" applyAlignment="1">
      <alignment vertical="top" wrapText="1"/>
    </xf>
    <xf numFmtId="0" fontId="19" fillId="0" borderId="16" xfId="0" applyFont="1" applyBorder="1" applyAlignment="1">
      <alignment vertical="top" wrapText="1"/>
    </xf>
    <xf numFmtId="0" fontId="17" fillId="0" borderId="1" xfId="0" applyFont="1" applyBorder="1" applyAlignment="1">
      <alignment vertical="top" wrapText="1"/>
    </xf>
    <xf numFmtId="0" fontId="17" fillId="0" borderId="0" xfId="0" applyFont="1" applyAlignment="1">
      <alignment vertical="top" wrapText="1"/>
    </xf>
    <xf numFmtId="0" fontId="17" fillId="0" borderId="11" xfId="0" applyFont="1" applyBorder="1" applyAlignment="1">
      <alignment vertical="top" wrapText="1"/>
    </xf>
    <xf numFmtId="0" fontId="6" fillId="0" borderId="0" xfId="0" applyFont="1" applyAlignment="1">
      <alignment horizontal="center"/>
    </xf>
    <xf numFmtId="0" fontId="1" fillId="0" borderId="7" xfId="0" applyFont="1" applyBorder="1" applyAlignment="1">
      <alignment horizontal="left" vertical="top"/>
    </xf>
    <xf numFmtId="0" fontId="1" fillId="0" borderId="13" xfId="0" applyFont="1" applyBorder="1" applyAlignment="1">
      <alignment horizontal="left" vertical="top"/>
    </xf>
    <xf numFmtId="0" fontId="1" fillId="0" borderId="22" xfId="0" applyFont="1" applyBorder="1" applyAlignment="1">
      <alignment horizontal="left" vertical="top"/>
    </xf>
    <xf numFmtId="0" fontId="1" fillId="0" borderId="23" xfId="0" applyFont="1" applyBorder="1" applyAlignment="1">
      <alignment horizontal="left" vertical="top"/>
    </xf>
    <xf numFmtId="0" fontId="2" fillId="0" borderId="7" xfId="0" applyFont="1" applyBorder="1" applyAlignment="1">
      <alignment horizontal="left" vertical="top"/>
    </xf>
    <xf numFmtId="0" fontId="2" fillId="0" borderId="13" xfId="0" applyFont="1" applyBorder="1" applyAlignment="1">
      <alignment horizontal="left" vertical="top"/>
    </xf>
    <xf numFmtId="0" fontId="1" fillId="0" borderId="7" xfId="0" applyFont="1" applyBorder="1" applyAlignment="1">
      <alignment horizontal="left"/>
    </xf>
    <xf numFmtId="0" fontId="2" fillId="0" borderId="7" xfId="0" applyFont="1" applyBorder="1" applyAlignment="1">
      <alignment horizontal="left"/>
    </xf>
    <xf numFmtId="0" fontId="2" fillId="0" borderId="13" xfId="0" applyFont="1" applyBorder="1" applyAlignment="1">
      <alignment horizontal="left"/>
    </xf>
    <xf numFmtId="0" fontId="1" fillId="0" borderId="13" xfId="0" applyFont="1" applyBorder="1" applyAlignment="1">
      <alignment horizontal="left"/>
    </xf>
    <xf numFmtId="0" fontId="31" fillId="6" borderId="2" xfId="0" applyFont="1" applyFill="1" applyBorder="1" applyAlignment="1">
      <alignment horizontal="center" vertical="center"/>
    </xf>
    <xf numFmtId="0" fontId="31" fillId="6" borderId="3" xfId="0" applyFont="1" applyFill="1" applyBorder="1" applyAlignment="1">
      <alignment horizontal="center" vertical="center"/>
    </xf>
    <xf numFmtId="0" fontId="31" fillId="6" borderId="35" xfId="1" applyFont="1" applyFill="1" applyBorder="1" applyAlignment="1">
      <alignment horizontal="center" vertical="center"/>
    </xf>
    <xf numFmtId="0" fontId="31" fillId="6" borderId="34" xfId="1" applyFont="1" applyFill="1" applyBorder="1" applyAlignment="1">
      <alignment horizontal="center" vertical="center"/>
    </xf>
    <xf numFmtId="164" fontId="31" fillId="6" borderId="35" xfId="2" applyNumberFormat="1" applyFont="1" applyFill="1" applyBorder="1" applyAlignment="1" applyProtection="1">
      <alignment horizontal="center" vertical="center"/>
    </xf>
    <xf numFmtId="164" fontId="31" fillId="6" borderId="40" xfId="2" applyNumberFormat="1" applyFont="1" applyFill="1" applyBorder="1" applyAlignment="1" applyProtection="1">
      <alignment horizontal="center" vertical="center"/>
    </xf>
    <xf numFmtId="0" fontId="30" fillId="0" borderId="38" xfId="0" applyFont="1" applyBorder="1" applyAlignment="1">
      <alignment horizontal="center" wrapText="1"/>
    </xf>
    <xf numFmtId="164" fontId="31" fillId="6" borderId="2" xfId="2" applyNumberFormat="1" applyFont="1" applyFill="1" applyBorder="1" applyAlignment="1" applyProtection="1">
      <alignment horizontal="center" vertical="center"/>
    </xf>
    <xf numFmtId="164" fontId="31" fillId="6" borderId="3" xfId="2" applyNumberFormat="1" applyFont="1" applyFill="1" applyBorder="1" applyAlignment="1" applyProtection="1">
      <alignment horizontal="center" vertical="center"/>
    </xf>
    <xf numFmtId="164" fontId="31" fillId="6" borderId="35" xfId="2" applyNumberFormat="1" applyFont="1" applyFill="1" applyBorder="1" applyAlignment="1" applyProtection="1">
      <alignment horizontal="center" vertical="center" wrapText="1"/>
    </xf>
    <xf numFmtId="164" fontId="31" fillId="6" borderId="40" xfId="2" applyNumberFormat="1" applyFont="1" applyFill="1" applyBorder="1" applyAlignment="1" applyProtection="1">
      <alignment horizontal="center" vertical="center" wrapText="1"/>
    </xf>
    <xf numFmtId="0" fontId="34" fillId="0" borderId="7" xfId="0" applyFont="1" applyBorder="1" applyAlignment="1">
      <alignment vertical="top" wrapText="1"/>
    </xf>
    <xf numFmtId="0" fontId="29" fillId="6" borderId="48" xfId="0" applyFont="1" applyFill="1" applyBorder="1" applyAlignment="1">
      <alignment horizontal="center" vertical="center" wrapText="1"/>
    </xf>
    <xf numFmtId="0" fontId="29" fillId="6" borderId="39" xfId="0" applyFont="1" applyFill="1" applyBorder="1" applyAlignment="1">
      <alignment horizontal="center" vertical="center"/>
    </xf>
    <xf numFmtId="0" fontId="7" fillId="0" borderId="0" xfId="0" applyFont="1" applyAlignment="1">
      <alignment horizontal="left" wrapText="1"/>
    </xf>
    <xf numFmtId="0" fontId="0" fillId="0" borderId="8" xfId="0" applyBorder="1" applyAlignment="1">
      <alignment horizontal="center" vertical="top"/>
    </xf>
    <xf numFmtId="0" fontId="0" fillId="0" borderId="17" xfId="0" applyBorder="1" applyAlignment="1">
      <alignment horizontal="center" vertical="top"/>
    </xf>
    <xf numFmtId="0" fontId="0" fillId="0" borderId="9" xfId="0" applyBorder="1" applyAlignment="1">
      <alignment horizontal="center" vertical="top"/>
    </xf>
    <xf numFmtId="0" fontId="0" fillId="0" borderId="7" xfId="0" applyBorder="1" applyAlignment="1">
      <alignment horizontal="left" vertical="top"/>
    </xf>
    <xf numFmtId="0" fontId="0" fillId="0" borderId="7" xfId="0" applyBorder="1" applyAlignment="1">
      <alignment horizontal="left" wrapText="1"/>
    </xf>
  </cellXfs>
  <cellStyles count="128">
    <cellStyle name="Comma 2" xfId="2"/>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cellStyle name="Normal" xfId="0" builtinId="0"/>
    <cellStyle name="Normal 8" xfId="1"/>
    <cellStyle name="Percent" xfId="127" builtinId="5"/>
    <cellStyle name="Percent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workbookViewId="0">
      <selection activeCell="E10" sqref="E10:G10"/>
    </sheetView>
  </sheetViews>
  <sheetFormatPr defaultColWidth="8.81640625" defaultRowHeight="14.5" x14ac:dyDescent="0.35"/>
  <cols>
    <col min="1" max="2" width="13" customWidth="1"/>
    <col min="3" max="3" width="13.1796875" customWidth="1"/>
    <col min="4" max="4" width="18.453125" customWidth="1"/>
    <col min="5" max="5" width="17.453125" customWidth="1"/>
    <col min="6" max="6" width="32.81640625" customWidth="1"/>
  </cols>
  <sheetData>
    <row r="1" spans="1:7" x14ac:dyDescent="0.35">
      <c r="A1" s="20"/>
      <c r="B1" s="20"/>
      <c r="C1" s="20"/>
      <c r="D1" s="20"/>
      <c r="E1" s="20"/>
      <c r="F1" s="20"/>
    </row>
    <row r="2" spans="1:7" x14ac:dyDescent="0.35">
      <c r="A2" s="20"/>
      <c r="B2" s="20"/>
      <c r="C2" s="20"/>
      <c r="D2" s="20"/>
      <c r="E2" s="20"/>
      <c r="F2" s="20"/>
    </row>
    <row r="3" spans="1:7" x14ac:dyDescent="0.35">
      <c r="A3" s="20"/>
      <c r="B3" s="20"/>
      <c r="C3" s="20"/>
      <c r="D3" s="20"/>
      <c r="E3" s="20"/>
      <c r="F3" s="20"/>
    </row>
    <row r="4" spans="1:7" x14ac:dyDescent="0.35">
      <c r="A4" s="20"/>
      <c r="B4" s="20"/>
      <c r="C4" s="20"/>
      <c r="D4" s="20"/>
      <c r="E4" s="20"/>
      <c r="F4" s="20"/>
    </row>
    <row r="5" spans="1:7" ht="16" thickBot="1" x14ac:dyDescent="0.4">
      <c r="A5" s="20"/>
      <c r="B5" s="20"/>
      <c r="C5" s="168"/>
      <c r="D5" s="168"/>
      <c r="E5" s="168"/>
      <c r="F5" s="168"/>
      <c r="G5" s="168"/>
    </row>
    <row r="6" spans="1:7" x14ac:dyDescent="0.35">
      <c r="A6" s="20"/>
      <c r="B6" s="180" t="s">
        <v>51</v>
      </c>
      <c r="C6" s="37" t="s">
        <v>36</v>
      </c>
      <c r="D6" s="38" t="s">
        <v>35</v>
      </c>
      <c r="E6" s="169" t="s">
        <v>34</v>
      </c>
      <c r="F6" s="169"/>
      <c r="G6" s="170"/>
    </row>
    <row r="7" spans="1:7" ht="16" thickBot="1" x14ac:dyDescent="0.4">
      <c r="A7" s="20"/>
      <c r="B7" s="181"/>
      <c r="C7" s="42" t="s">
        <v>33</v>
      </c>
      <c r="D7" s="43" t="s">
        <v>32</v>
      </c>
      <c r="E7" s="171"/>
      <c r="F7" s="171"/>
      <c r="G7" s="172"/>
    </row>
    <row r="8" spans="1:7" ht="45.75" customHeight="1" x14ac:dyDescent="0.35">
      <c r="A8" s="20"/>
      <c r="B8" s="44" t="s">
        <v>52</v>
      </c>
      <c r="C8" s="45">
        <v>1.1000000000000001</v>
      </c>
      <c r="D8" s="46">
        <v>44398</v>
      </c>
      <c r="E8" s="173" t="s">
        <v>53</v>
      </c>
      <c r="F8" s="173"/>
      <c r="G8" s="174"/>
    </row>
    <row r="9" spans="1:7" ht="45" customHeight="1" x14ac:dyDescent="0.35">
      <c r="A9" s="20"/>
      <c r="B9" s="50" t="s">
        <v>56</v>
      </c>
      <c r="C9" s="49">
        <v>1.2</v>
      </c>
      <c r="D9" s="51">
        <v>45092</v>
      </c>
      <c r="E9" s="175" t="s">
        <v>57</v>
      </c>
      <c r="F9" s="175"/>
      <c r="G9" s="176"/>
    </row>
    <row r="10" spans="1:7" ht="54.75" customHeight="1" x14ac:dyDescent="0.35">
      <c r="A10" s="20"/>
      <c r="B10" s="50" t="s">
        <v>56</v>
      </c>
      <c r="C10" s="49">
        <v>1.3</v>
      </c>
      <c r="D10" s="51">
        <v>46107</v>
      </c>
      <c r="E10" s="175" t="s">
        <v>148</v>
      </c>
      <c r="F10" s="175"/>
      <c r="G10" s="176"/>
    </row>
    <row r="11" spans="1:7" ht="35.25" customHeight="1" x14ac:dyDescent="0.35">
      <c r="A11" s="20"/>
      <c r="B11" s="39"/>
      <c r="C11" s="36"/>
      <c r="D11" s="26"/>
      <c r="E11" s="175"/>
      <c r="F11" s="175"/>
      <c r="G11" s="176"/>
    </row>
    <row r="12" spans="1:7" ht="35.25" customHeight="1" x14ac:dyDescent="0.35">
      <c r="A12" s="20"/>
      <c r="B12" s="39"/>
      <c r="C12" s="36"/>
      <c r="D12" s="26"/>
      <c r="E12" s="175"/>
      <c r="F12" s="175"/>
      <c r="G12" s="176"/>
    </row>
    <row r="13" spans="1:7" ht="35.25" customHeight="1" thickBot="1" x14ac:dyDescent="0.4">
      <c r="A13" s="20"/>
      <c r="B13" s="40"/>
      <c r="C13" s="41"/>
      <c r="D13" s="32"/>
      <c r="E13" s="182"/>
      <c r="F13" s="182"/>
      <c r="G13" s="183"/>
    </row>
    <row r="14" spans="1:7" ht="15" customHeight="1" x14ac:dyDescent="0.35">
      <c r="A14" s="20"/>
      <c r="B14" s="20"/>
      <c r="C14" s="29"/>
      <c r="D14" s="30"/>
      <c r="E14" s="31"/>
      <c r="F14" s="31"/>
    </row>
    <row r="15" spans="1:7" ht="20.25" customHeight="1" x14ac:dyDescent="0.35">
      <c r="A15" s="20"/>
      <c r="B15" s="184" t="s">
        <v>31</v>
      </c>
      <c r="C15" s="185"/>
      <c r="D15" s="185"/>
      <c r="E15" s="185"/>
      <c r="F15" s="186"/>
    </row>
    <row r="16" spans="1:7" ht="33.75" customHeight="1" x14ac:dyDescent="0.35">
      <c r="A16" s="20"/>
      <c r="B16" s="187" t="s">
        <v>30</v>
      </c>
      <c r="C16" s="188"/>
      <c r="D16" s="188"/>
      <c r="E16" s="188"/>
      <c r="F16" s="189"/>
    </row>
    <row r="17" spans="1:6" ht="15.75" customHeight="1" thickBot="1" x14ac:dyDescent="0.4">
      <c r="A17" s="20"/>
      <c r="B17" s="177" t="s">
        <v>29</v>
      </c>
      <c r="C17" s="178"/>
      <c r="D17" s="178"/>
      <c r="E17" s="178"/>
      <c r="F17" s="179"/>
    </row>
    <row r="18" spans="1:6" x14ac:dyDescent="0.35">
      <c r="A18" s="20"/>
      <c r="B18" s="20"/>
      <c r="C18" s="20"/>
      <c r="D18" s="20"/>
      <c r="E18" s="20"/>
      <c r="F18" s="20"/>
    </row>
    <row r="19" spans="1:6" x14ac:dyDescent="0.35">
      <c r="A19" s="20"/>
      <c r="B19" s="20"/>
      <c r="C19" s="20"/>
      <c r="D19" s="20"/>
      <c r="E19" s="20"/>
      <c r="F19" s="20"/>
    </row>
    <row r="20" spans="1:6" x14ac:dyDescent="0.35">
      <c r="A20" s="20"/>
      <c r="B20" s="20"/>
      <c r="C20" s="20"/>
      <c r="D20" s="20"/>
      <c r="E20" s="20"/>
      <c r="F20" s="20"/>
    </row>
    <row r="21" spans="1:6" x14ac:dyDescent="0.35">
      <c r="A21" s="20"/>
      <c r="B21" s="20"/>
      <c r="C21" s="20"/>
      <c r="D21" s="20"/>
      <c r="E21" s="20"/>
      <c r="F21" s="20"/>
    </row>
    <row r="22" spans="1:6" x14ac:dyDescent="0.35">
      <c r="A22" s="20"/>
      <c r="B22" s="20"/>
      <c r="C22" s="20"/>
      <c r="D22" s="20"/>
      <c r="E22" s="20"/>
      <c r="F22" s="20"/>
    </row>
    <row r="23" spans="1:6" x14ac:dyDescent="0.35">
      <c r="A23" s="20"/>
      <c r="B23" s="20"/>
      <c r="C23" s="20"/>
      <c r="D23" s="20"/>
      <c r="E23" s="20"/>
      <c r="F23" s="20"/>
    </row>
    <row r="24" spans="1:6" x14ac:dyDescent="0.35">
      <c r="A24" s="20"/>
      <c r="B24" s="20"/>
      <c r="C24" s="20"/>
      <c r="D24" s="20"/>
      <c r="E24" s="20"/>
      <c r="F24" s="20"/>
    </row>
    <row r="25" spans="1:6" x14ac:dyDescent="0.35">
      <c r="A25" s="20"/>
      <c r="B25" s="20"/>
      <c r="C25" s="20"/>
      <c r="D25" s="20"/>
      <c r="E25" s="20"/>
      <c r="F25" s="20"/>
    </row>
    <row r="26" spans="1:6" x14ac:dyDescent="0.35">
      <c r="A26" s="20"/>
      <c r="B26" s="20"/>
      <c r="C26" s="20"/>
      <c r="D26" s="20"/>
      <c r="E26" s="20"/>
      <c r="F26" s="20"/>
    </row>
    <row r="27" spans="1:6" x14ac:dyDescent="0.35">
      <c r="A27" s="20"/>
      <c r="B27" s="20"/>
      <c r="C27" s="20"/>
      <c r="D27" s="20"/>
      <c r="E27" s="20"/>
      <c r="F27" s="20"/>
    </row>
    <row r="28" spans="1:6" x14ac:dyDescent="0.35">
      <c r="A28" s="20"/>
      <c r="B28" s="20"/>
      <c r="C28" s="20"/>
      <c r="D28" s="20"/>
      <c r="E28" s="20"/>
      <c r="F28" s="20"/>
    </row>
    <row r="29" spans="1:6" x14ac:dyDescent="0.35">
      <c r="C29" s="20"/>
      <c r="D29" s="20"/>
      <c r="E29" s="20"/>
      <c r="F29" s="20"/>
    </row>
  </sheetData>
  <mergeCells count="12">
    <mergeCell ref="B17:F17"/>
    <mergeCell ref="B6:B7"/>
    <mergeCell ref="E11:G11"/>
    <mergeCell ref="E12:G12"/>
    <mergeCell ref="E13:G13"/>
    <mergeCell ref="B15:F15"/>
    <mergeCell ref="B16:F16"/>
    <mergeCell ref="C5:G5"/>
    <mergeCell ref="E6:G7"/>
    <mergeCell ref="E8:G8"/>
    <mergeCell ref="E9:G9"/>
    <mergeCell ref="E10:G1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G20" sqref="G20"/>
    </sheetView>
  </sheetViews>
  <sheetFormatPr defaultColWidth="8.81640625" defaultRowHeight="14.5" x14ac:dyDescent="0.35"/>
  <cols>
    <col min="1" max="1" width="30.1796875" customWidth="1"/>
    <col min="2" max="2" width="58.7265625" style="11" customWidth="1"/>
    <col min="3" max="3" width="9.26953125" style="11" customWidth="1"/>
    <col min="4" max="4" width="21" customWidth="1"/>
    <col min="5" max="5" width="22.81640625" customWidth="1"/>
    <col min="6" max="6" width="13.453125" customWidth="1"/>
    <col min="7" max="7" width="14.453125" customWidth="1"/>
  </cols>
  <sheetData>
    <row r="1" spans="1:7" ht="28.5" x14ac:dyDescent="0.65">
      <c r="A1" s="9" t="s">
        <v>37</v>
      </c>
      <c r="B1"/>
      <c r="C1"/>
      <c r="D1" s="10" t="s">
        <v>58</v>
      </c>
    </row>
    <row r="2" spans="1:7" ht="29" thickBot="1" x14ac:dyDescent="0.7">
      <c r="A2" s="9"/>
      <c r="B2"/>
      <c r="C2"/>
      <c r="D2" s="10"/>
    </row>
    <row r="3" spans="1:7" ht="15.5" x14ac:dyDescent="0.35">
      <c r="A3" s="53" t="s">
        <v>59</v>
      </c>
      <c r="B3" s="85"/>
      <c r="C3"/>
      <c r="D3" s="47" t="s">
        <v>18</v>
      </c>
      <c r="E3" s="59">
        <v>326</v>
      </c>
      <c r="F3" s="60" t="s">
        <v>65</v>
      </c>
      <c r="G3" s="61">
        <v>46107</v>
      </c>
    </row>
    <row r="4" spans="1:7" ht="15.5" x14ac:dyDescent="0.35">
      <c r="A4" s="54" t="s">
        <v>60</v>
      </c>
      <c r="B4" s="86"/>
      <c r="C4" s="14"/>
      <c r="D4" s="48" t="s">
        <v>19</v>
      </c>
      <c r="E4" s="191" t="s">
        <v>64</v>
      </c>
      <c r="F4" s="191"/>
      <c r="G4" s="192"/>
    </row>
    <row r="5" spans="1:7" ht="15.5" x14ac:dyDescent="0.35">
      <c r="A5" s="54" t="s">
        <v>61</v>
      </c>
      <c r="B5" s="86"/>
      <c r="C5" s="14"/>
      <c r="D5" s="48" t="s">
        <v>21</v>
      </c>
      <c r="E5" s="197" t="s">
        <v>2</v>
      </c>
      <c r="F5" s="197"/>
      <c r="G5" s="200"/>
    </row>
    <row r="6" spans="1:7" ht="15.5" x14ac:dyDescent="0.35">
      <c r="A6" s="54" t="s">
        <v>62</v>
      </c>
      <c r="B6" s="86"/>
      <c r="C6" s="14"/>
      <c r="D6" s="48" t="s">
        <v>23</v>
      </c>
      <c r="E6" s="197" t="s">
        <v>66</v>
      </c>
      <c r="F6" s="198"/>
      <c r="G6" s="199"/>
    </row>
    <row r="7" spans="1:7" ht="15.5" x14ac:dyDescent="0.35">
      <c r="A7" s="55" t="s">
        <v>20</v>
      </c>
      <c r="B7" s="87"/>
      <c r="C7"/>
      <c r="D7" s="57" t="s">
        <v>25</v>
      </c>
      <c r="E7" s="195" t="s">
        <v>26</v>
      </c>
      <c r="F7" s="195"/>
      <c r="G7" s="196"/>
    </row>
    <row r="8" spans="1:7" ht="16" thickBot="1" x14ac:dyDescent="0.4">
      <c r="A8" s="54" t="s">
        <v>22</v>
      </c>
      <c r="B8" s="87"/>
      <c r="C8"/>
      <c r="D8" s="58" t="s">
        <v>27</v>
      </c>
      <c r="E8" s="193" t="s">
        <v>63</v>
      </c>
      <c r="F8" s="193"/>
      <c r="G8" s="194"/>
    </row>
    <row r="9" spans="1:7" ht="16" thickBot="1" x14ac:dyDescent="0.4">
      <c r="A9" s="56" t="s">
        <v>24</v>
      </c>
      <c r="B9" s="88"/>
      <c r="C9" s="52"/>
      <c r="D9" s="190"/>
      <c r="E9" s="190"/>
    </row>
  </sheetData>
  <sheetProtection algorithmName="SHA-512" hashValue="VhMOm4nf9sz1N2jHb7fbmlS36K5eEEfmF3pEh3WdK8RvWlI7xag283srvqh57Qpp4AKtO0O+tOmyMOFgn1fJhw==" saltValue="3YIat4+SQqpKpOtA+F7osg==" spinCount="100000" sheet="1" objects="1" scenarios="1"/>
  <mergeCells count="6">
    <mergeCell ref="D9:E9"/>
    <mergeCell ref="E4:G4"/>
    <mergeCell ref="E8:G8"/>
    <mergeCell ref="E7:G7"/>
    <mergeCell ref="E6:G6"/>
    <mergeCell ref="E5:G5"/>
  </mergeCells>
  <pageMargins left="0.75" right="0.75" top="1" bottom="1" header="0.5" footer="0.5"/>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workbookViewId="0">
      <selection activeCell="B10" sqref="B10"/>
    </sheetView>
  </sheetViews>
  <sheetFormatPr defaultColWidth="8.81640625" defaultRowHeight="14.5" x14ac:dyDescent="0.35"/>
  <cols>
    <col min="1" max="1" width="26.81640625" style="89" customWidth="1"/>
    <col min="2" max="2" width="18.7265625" style="89" customWidth="1"/>
    <col min="3" max="4" width="17.453125" style="89" customWidth="1"/>
    <col min="5" max="5" width="13.7265625" style="89" customWidth="1"/>
    <col min="6" max="6" width="16.54296875" style="89" customWidth="1"/>
    <col min="7" max="7" width="17.453125" style="89" customWidth="1"/>
    <col min="8" max="13" width="13.7265625" style="89" customWidth="1"/>
    <col min="14" max="14" width="12.7265625" style="89" customWidth="1"/>
    <col min="15" max="16384" width="8.81640625" style="89"/>
  </cols>
  <sheetData>
    <row r="1" spans="1:14" ht="15" thickBot="1" x14ac:dyDescent="0.4"/>
    <row r="2" spans="1:14" ht="47" thickBot="1" x14ac:dyDescent="0.4">
      <c r="A2" s="90" t="s">
        <v>3</v>
      </c>
      <c r="B2" s="91" t="s">
        <v>68</v>
      </c>
      <c r="C2" s="92" t="s">
        <v>139</v>
      </c>
      <c r="D2" s="93" t="s">
        <v>67</v>
      </c>
      <c r="E2" s="94" t="s">
        <v>54</v>
      </c>
      <c r="F2" s="95" t="s">
        <v>128</v>
      </c>
    </row>
    <row r="3" spans="1:14" x14ac:dyDescent="0.35">
      <c r="A3" s="96" t="s">
        <v>1</v>
      </c>
      <c r="B3" s="97">
        <f>COUNTIFS('Incident Details'!F:F,"*Abuse*")</f>
        <v>0</v>
      </c>
      <c r="C3" s="98">
        <f>COUNTIFS('Incident Details'!F:F,"*Abuse*",'Incident Details'!M:M,"*Yes*")</f>
        <v>0</v>
      </c>
      <c r="D3" s="99">
        <f>COUNTIFS('Incident Details'!C:C,"*Yes*",'Incident Details'!F:F,"*Abuse*")</f>
        <v>0</v>
      </c>
      <c r="E3" s="100" cm="1">
        <f t="array" ref="E3">SUM(COUNTIFS('Incident Details'!F:F,"Abuse",'Incident Details'!N:N,{"*SUD Outpatient*","*SUD Residential*"}))</f>
        <v>0</v>
      </c>
      <c r="F3" s="101">
        <f>SUM(COUNTIFS('Incident Details'!F:F,"*Abuse*",'Incident Details'!L:L,"*Yes*"))</f>
        <v>0</v>
      </c>
    </row>
    <row r="4" spans="1:14" x14ac:dyDescent="0.35">
      <c r="A4" s="102" t="s">
        <v>8</v>
      </c>
      <c r="B4" s="97">
        <f>COUNTIFS('Incident Details'!F:F,"*Neglect*")</f>
        <v>0</v>
      </c>
      <c r="C4" s="98">
        <f>COUNTIFS('Incident Details'!F:F,"*Neglect*",'Incident Details'!M:M,"*Yes*")</f>
        <v>0</v>
      </c>
      <c r="D4" s="103">
        <f>COUNTIFS('Incident Details'!C:C,"*Yes*",'Incident Details'!F:F,"*Neglect*")</f>
        <v>0</v>
      </c>
      <c r="E4" s="104" cm="1">
        <f t="array" ref="E4">SUM(COUNTIFS('Incident Details'!F:F,"Neglect",'Incident Details'!N:N,{"*SUD Outpatient*","*SUD Residential*"}))</f>
        <v>0</v>
      </c>
      <c r="F4" s="105">
        <f>SUM(COUNTIFS('Incident Details'!F:F,"*Neglect*",'Incident Details'!L:L,"*Yes*"))</f>
        <v>0</v>
      </c>
    </row>
    <row r="5" spans="1:14" x14ac:dyDescent="0.35">
      <c r="A5" s="102" t="s">
        <v>9</v>
      </c>
      <c r="B5" s="97">
        <f>COUNTIFS('Incident Details'!F:F,"*Exploitation*")</f>
        <v>0</v>
      </c>
      <c r="C5" s="98">
        <f>COUNTIFS('Incident Details'!F:F,"*Exploitation*",'Incident Details'!M:M,"*Yes*")</f>
        <v>0</v>
      </c>
      <c r="D5" s="103">
        <f>COUNTIFS('Incident Details'!C:C,"*Yes*",'Incident Details'!F:F,"*Exploitation*")</f>
        <v>0</v>
      </c>
      <c r="E5" s="104" cm="1">
        <f t="array" ref="E5">SUM(COUNTIFS('Incident Details'!F:F,"Exploitation",'Incident Details'!N:N,{"*SUD Outpatient*","*SUD Residential*"}))</f>
        <v>0</v>
      </c>
      <c r="F5" s="105">
        <f>SUM(COUNTIFS('Incident Details'!F:F,"*Exploitation*",'Incident Details'!L:L,"*Yes*"))</f>
        <v>0</v>
      </c>
    </row>
    <row r="6" spans="1:14" x14ac:dyDescent="0.35">
      <c r="A6" s="102" t="s">
        <v>10</v>
      </c>
      <c r="B6" s="97">
        <f>COUNTIFS('Incident Details'!F:F,"*Extortion*")</f>
        <v>0</v>
      </c>
      <c r="C6" s="98">
        <f>COUNTIFS('Incident Details'!F:F,"*Extortion*",'Incident Details'!M:M,"*Yes*")</f>
        <v>0</v>
      </c>
      <c r="D6" s="103">
        <f>COUNTIFS('Incident Details'!C:C,"*Yes*",'Incident Details'!F:F,"*Extortion*")</f>
        <v>0</v>
      </c>
      <c r="E6" s="104" cm="1">
        <f t="array" ref="E6">SUM(COUNTIFS('Incident Details'!F:F,"Extortion",'Incident Details'!N:N,{"*SUD Outpatient*","*SUD Residential*"}))</f>
        <v>0</v>
      </c>
      <c r="F6" s="105">
        <f>SUM(COUNTIFS('Incident Details'!F:F,"*Extortion*",'Incident Details'!L:L,"*Yes*"))</f>
        <v>0</v>
      </c>
    </row>
    <row r="7" spans="1:14" ht="15" thickBot="1" x14ac:dyDescent="0.4">
      <c r="A7" s="106" t="s">
        <v>16</v>
      </c>
      <c r="B7" s="97">
        <f>COUNTIFS('Incident Details'!F:F,"*Death*")</f>
        <v>0</v>
      </c>
      <c r="C7" s="98">
        <f>COUNTIFS('Incident Details'!F:F,"*Death*",'Incident Details'!M:M,"*Yes*")</f>
        <v>0</v>
      </c>
      <c r="D7" s="107">
        <f>COUNTIFS('Incident Details'!C:C,"*Yes*",'Incident Details'!F:F,"*Death*")</f>
        <v>0</v>
      </c>
      <c r="E7" s="108" cm="1">
        <f t="array" ref="E7">SUM(COUNTIFS('Incident Details'!F:F,"Death",'Incident Details'!N:N,{"*SUD Outpatient*","*SUD Residential*"}))</f>
        <v>0</v>
      </c>
      <c r="F7" s="109">
        <f>SUM(COUNTIFS('Incident Details'!F:F,"*Death*",'Incident Details'!L:L,"*Yes*"))</f>
        <v>0</v>
      </c>
    </row>
    <row r="8" spans="1:14" ht="15" thickBot="1" x14ac:dyDescent="0.4">
      <c r="A8" s="110" t="s">
        <v>0</v>
      </c>
      <c r="B8" s="111">
        <f>SUM(B3:B7)</f>
        <v>0</v>
      </c>
      <c r="C8" s="111">
        <f>SUM(C3:C7)</f>
        <v>0</v>
      </c>
      <c r="D8" s="112">
        <f>SUM(D3:D7)</f>
        <v>0</v>
      </c>
      <c r="E8" s="113">
        <f>SUM(E3:E7)</f>
        <v>0</v>
      </c>
      <c r="F8" s="114">
        <f>SUM(F3:F7)</f>
        <v>0</v>
      </c>
    </row>
    <row r="9" spans="1:14" x14ac:dyDescent="0.35">
      <c r="A9" s="115"/>
      <c r="B9" s="116"/>
      <c r="C9" s="117"/>
      <c r="D9" s="117"/>
      <c r="E9" s="117"/>
    </row>
    <row r="10" spans="1:14" ht="15" thickBot="1" x14ac:dyDescent="0.4">
      <c r="A10" s="115"/>
      <c r="B10" s="116"/>
      <c r="C10" s="117"/>
      <c r="D10" s="117"/>
      <c r="E10" s="117"/>
    </row>
    <row r="11" spans="1:14" ht="48" customHeight="1" thickBot="1" x14ac:dyDescent="0.4">
      <c r="A11" s="203" t="s">
        <v>69</v>
      </c>
      <c r="B11" s="205" t="s">
        <v>68</v>
      </c>
      <c r="C11" s="210" t="s">
        <v>139</v>
      </c>
      <c r="D11" s="210" t="s">
        <v>128</v>
      </c>
      <c r="E11" s="208" t="s">
        <v>1</v>
      </c>
      <c r="F11" s="209"/>
      <c r="G11" s="208" t="s">
        <v>8</v>
      </c>
      <c r="H11" s="209"/>
      <c r="I11" s="201" t="s">
        <v>9</v>
      </c>
      <c r="J11" s="202"/>
      <c r="K11" s="201" t="s">
        <v>10</v>
      </c>
      <c r="L11" s="202"/>
      <c r="M11" s="201" t="s">
        <v>72</v>
      </c>
      <c r="N11" s="202"/>
    </row>
    <row r="12" spans="1:14" ht="16" thickBot="1" x14ac:dyDescent="0.4">
      <c r="A12" s="204"/>
      <c r="B12" s="206"/>
      <c r="C12" s="211"/>
      <c r="D12" s="211"/>
      <c r="E12" s="118" t="s">
        <v>70</v>
      </c>
      <c r="F12" s="119" t="s">
        <v>71</v>
      </c>
      <c r="G12" s="118" t="s">
        <v>70</v>
      </c>
      <c r="H12" s="120" t="s">
        <v>71</v>
      </c>
      <c r="I12" s="121" t="s">
        <v>70</v>
      </c>
      <c r="J12" s="122" t="s">
        <v>71</v>
      </c>
      <c r="K12" s="121" t="s">
        <v>70</v>
      </c>
      <c r="L12" s="122" t="s">
        <v>71</v>
      </c>
      <c r="M12" s="123" t="s">
        <v>70</v>
      </c>
      <c r="N12" s="122" t="s">
        <v>71</v>
      </c>
    </row>
    <row r="13" spans="1:14" ht="15" customHeight="1" x14ac:dyDescent="0.35">
      <c r="A13" s="124" t="s">
        <v>91</v>
      </c>
      <c r="B13" s="125">
        <f>COUNTIFS('Incident Details'!N:N,"*BH-Personal Care Services*")</f>
        <v>0</v>
      </c>
      <c r="C13" s="126">
        <f>COUNTIFS('Incident Details'!N:N,"*BH-Personal Care Services*",'Incident Details'!M:M,"*Yes*")</f>
        <v>0</v>
      </c>
      <c r="D13" s="99">
        <f>SUM(COUNTIFS('Incident Details'!N:N,"*BH-Personal Care Services*",'Incident Details'!L:L,"*Yes*"))</f>
        <v>0</v>
      </c>
      <c r="E13" s="151">
        <f>COUNTIFS('Incident Details'!N:N,"*BH-Personal Care Services*",'Incident Details'!F:F,"*Abuse*")</f>
        <v>0</v>
      </c>
      <c r="F13" s="154">
        <f>IFERROR(E13/B22,0)</f>
        <v>0</v>
      </c>
      <c r="G13" s="127">
        <f>COUNTIFS('Incident Details'!N:N,"*BH-Personal Care Services*",'Incident Details'!F:F,"*Neglect*")</f>
        <v>0</v>
      </c>
      <c r="H13" s="159">
        <f>IFERROR(G13/B22,0)</f>
        <v>0</v>
      </c>
      <c r="I13" s="128">
        <f>COUNTIFS('Incident Details'!F:F,"*Exploitation*",'Incident Details'!N:N,"*BH-Personal Care Services*")</f>
        <v>0</v>
      </c>
      <c r="J13" s="162">
        <f>IFERROR(I13/B22,0)</f>
        <v>0</v>
      </c>
      <c r="K13" s="130">
        <f>COUNTIFS('Incident Details'!F:F,"*Extortion*",'Incident Details'!N:N,"*BH-Personal Care Services*")</f>
        <v>0</v>
      </c>
      <c r="L13" s="165">
        <f>IFERROR(K13/B22,0)</f>
        <v>0</v>
      </c>
      <c r="M13" s="128">
        <f>COUNTIFS('Incident Details'!F:F,"*Death*",'Incident Details'!N:N,"*BH-Personal Care Services*")</f>
        <v>0</v>
      </c>
      <c r="N13" s="129">
        <f>IFERROR(M13/B22,0)</f>
        <v>0</v>
      </c>
    </row>
    <row r="14" spans="1:14" ht="15" customHeight="1" x14ac:dyDescent="0.35">
      <c r="A14" s="131" t="s">
        <v>92</v>
      </c>
      <c r="B14" s="132">
        <f>COUNTIFS('Incident Details'!N:N,"*Crisis Response Service*")</f>
        <v>0</v>
      </c>
      <c r="C14" s="133">
        <f>COUNTIFS('Incident Details'!N:N,"*Crisis Response Service*",'Incident Details'!M:M,"*Yes*")</f>
        <v>0</v>
      </c>
      <c r="D14" s="103">
        <f>SUM(COUNTIFS('Incident Details'!N:N,"*Crisis Response Service*",'Incident Details'!L:L,"*Yes*"))</f>
        <v>0</v>
      </c>
      <c r="E14" s="152">
        <f>COUNTIFS('Incident Details'!N:N,"*Crisis Response Service*",'Incident Details'!F:F,"*Abuse*")</f>
        <v>0</v>
      </c>
      <c r="F14" s="155">
        <f>IFERROR(E14/B22,0)</f>
        <v>0</v>
      </c>
      <c r="G14" s="134">
        <f>COUNTIFS('Incident Details'!N:N,"*Crisis Response Service*",'Incident Details'!F:F,"*Neglect*")</f>
        <v>0</v>
      </c>
      <c r="H14" s="160">
        <f>IFERROR(G14/B22,0)</f>
        <v>0</v>
      </c>
      <c r="I14" s="135">
        <f>COUNTIFS('Incident Details'!F:F,"*Exploitation*",'Incident Details'!N:N,"*Crisis Response Service*")</f>
        <v>0</v>
      </c>
      <c r="J14" s="163">
        <f>IFERROR(I14/B22,0)</f>
        <v>0</v>
      </c>
      <c r="K14" s="137">
        <f>COUNTIFS('Incident Details'!F:F,"*Extortion*",'Incident Details'!N:N,"*Crisis Response Service*")</f>
        <v>0</v>
      </c>
      <c r="L14" s="166">
        <f>IFERROR(K14/B22,0)</f>
        <v>0</v>
      </c>
      <c r="M14" s="135">
        <f>COUNTIFS('Incident Details'!F:F,"*Death*",'Incident Details'!N:N,"*Crisis Response Service*")</f>
        <v>0</v>
      </c>
      <c r="N14" s="136">
        <f>IFERROR(M14/B22,0)</f>
        <v>0</v>
      </c>
    </row>
    <row r="15" spans="1:14" ht="15" customHeight="1" x14ac:dyDescent="0.35">
      <c r="A15" s="124" t="s">
        <v>108</v>
      </c>
      <c r="B15" s="132">
        <f>COUNTIFS('Incident Details'!N:N,"*Inpatient Facility/Hospital*")</f>
        <v>0</v>
      </c>
      <c r="C15" s="133">
        <f>COUNTIFS('Incident Details'!N:N,"*Inpatient Facility/Hospital*",'Incident Details'!M:M,"*Yes*")</f>
        <v>0</v>
      </c>
      <c r="D15" s="103">
        <f>SUM(COUNTIFS('Incident Details'!N:N,"*Inpatient Facility/Hospital*",'Incident Details'!L:L,"*Yes*"))</f>
        <v>0</v>
      </c>
      <c r="E15" s="152">
        <f>COUNTIFS('Incident Details'!N:N,"*Inpatient Facility/Hospital*",'Incident Details'!F:F,"*Abuse*")</f>
        <v>0</v>
      </c>
      <c r="F15" s="155">
        <f>IFERROR(E15/B22,0)</f>
        <v>0</v>
      </c>
      <c r="G15" s="134">
        <f>COUNTIFS('Incident Details'!N:N,"*Inpatient Facility/Hospital*",'Incident Details'!F:F,"*Neglect*")</f>
        <v>0</v>
      </c>
      <c r="H15" s="160">
        <f>IFERROR(G15/B22,0)</f>
        <v>0</v>
      </c>
      <c r="I15" s="135">
        <f>COUNTIFS('Incident Details'!F:F,"*Exploitation*",'Incident Details'!N:N,"*Inpatient Facility/Hospital*")</f>
        <v>0</v>
      </c>
      <c r="J15" s="163">
        <f>IFERROR(I15/B22,0)</f>
        <v>0</v>
      </c>
      <c r="K15" s="137">
        <f>COUNTIFS('Incident Details'!F:F,"*Extortion*",'Incident Details'!N:N,"*Inpatient Facility/Hospital*")</f>
        <v>0</v>
      </c>
      <c r="L15" s="166">
        <f>IFERROR(K15/B22,0)</f>
        <v>0</v>
      </c>
      <c r="M15" s="135">
        <f>COUNTIFS('Incident Details'!F:F,"*Death*",'Incident Details'!N:N,"*Inpatient Facility/Hospital*")</f>
        <v>0</v>
      </c>
      <c r="N15" s="136">
        <f>IFERROR(M15/B22,0)</f>
        <v>0</v>
      </c>
    </row>
    <row r="16" spans="1:14" ht="15" customHeight="1" x14ac:dyDescent="0.35">
      <c r="A16" s="131" t="s">
        <v>94</v>
      </c>
      <c r="B16" s="132">
        <f>COUNTIFS('Incident Details'!N:N,"*MH Residential*")</f>
        <v>0</v>
      </c>
      <c r="C16" s="133">
        <f>COUNTIFS('Incident Details'!N:N,"*MH Residential*",'Incident Details'!M:M,"*Yes*")</f>
        <v>0</v>
      </c>
      <c r="D16" s="103">
        <f>SUM(COUNTIFS('Incident Details'!N:N,"*MH Residential*",'Incident Details'!L:L,"*Yes*"))</f>
        <v>0</v>
      </c>
      <c r="E16" s="152">
        <f>COUNTIFS('Incident Details'!N:N,"*MH Residential*",'Incident Details'!F:F,"*Abuse*")</f>
        <v>0</v>
      </c>
      <c r="F16" s="155">
        <f>IFERROR(E16/B22,0)</f>
        <v>0</v>
      </c>
      <c r="G16" s="134">
        <f>COUNTIFS('Incident Details'!N:N,"*MH Residential*",'Incident Details'!F:F,"*Neglect*")</f>
        <v>0</v>
      </c>
      <c r="H16" s="160">
        <f>IFERROR(G16/B22,0)</f>
        <v>0</v>
      </c>
      <c r="I16" s="135">
        <f>COUNTIFS('Incident Details'!F:F,"*Exploitation*",'Incident Details'!N:N,"*MH Residential*")</f>
        <v>0</v>
      </c>
      <c r="J16" s="163">
        <f>IFERROR(I16/B22,0)</f>
        <v>0</v>
      </c>
      <c r="K16" s="137">
        <f>COUNTIFS('Incident Details'!F:F,"*Extortion*",'Incident Details'!N:N,"*MH Residential*")</f>
        <v>0</v>
      </c>
      <c r="L16" s="166">
        <f>IFERROR(K16/B22,0)</f>
        <v>0</v>
      </c>
      <c r="M16" s="135">
        <f>COUNTIFS('Incident Details'!F:F,"*Death*",'Incident Details'!N:N,"*MH Residential*")</f>
        <v>0</v>
      </c>
      <c r="N16" s="136">
        <f>IFERROR(M16/B22,0)</f>
        <v>0</v>
      </c>
    </row>
    <row r="17" spans="1:14" ht="15" customHeight="1" x14ac:dyDescent="0.35">
      <c r="A17" s="131" t="s">
        <v>90</v>
      </c>
      <c r="B17" s="132">
        <f>COUNTIFS('Incident Details'!N:N,"*Other*")</f>
        <v>0</v>
      </c>
      <c r="C17" s="133">
        <f>COUNTIFS('Incident Details'!N:N,"*Other*",'Incident Details'!M:M,"*Yes*")</f>
        <v>0</v>
      </c>
      <c r="D17" s="103">
        <f>SUM(COUNTIFS('Incident Details'!N:N,"*Other*",'Incident Details'!L:L,"*Yes*"))</f>
        <v>0</v>
      </c>
      <c r="E17" s="152">
        <f>COUNTIFS('Incident Details'!N:N,"*Other*",'Incident Details'!F:F,"*Abuse*")</f>
        <v>0</v>
      </c>
      <c r="F17" s="155">
        <f>IFERROR(E17/B22,0)</f>
        <v>0</v>
      </c>
      <c r="G17" s="134">
        <f>COUNTIFS('Incident Details'!N:N,"*Other*",'Incident Details'!F:F,"*Neglect*")</f>
        <v>0</v>
      </c>
      <c r="H17" s="160">
        <f>IFERROR(G17/B22,0)</f>
        <v>0</v>
      </c>
      <c r="I17" s="135">
        <f>COUNTIFS('Incident Details'!F:F,"*Exploitation*",'Incident Details'!N:N,"*Other*")</f>
        <v>0</v>
      </c>
      <c r="J17" s="163">
        <f>IFERROR(I17/B22,0)</f>
        <v>0</v>
      </c>
      <c r="K17" s="137">
        <f>COUNTIFS('Incident Details'!F:F,"*Extortion*",'Incident Details'!N:N,"*Other*")</f>
        <v>0</v>
      </c>
      <c r="L17" s="166">
        <f>IFERROR(K17/B22,0)</f>
        <v>0</v>
      </c>
      <c r="M17" s="135">
        <f>COUNTIFS('Incident Details'!F:F,"*Death*",'Incident Details'!N:N,"*Other*")</f>
        <v>0</v>
      </c>
      <c r="N17" s="136">
        <f>IFERROR(M17/B22,0)</f>
        <v>0</v>
      </c>
    </row>
    <row r="18" spans="1:14" ht="15" customHeight="1" x14ac:dyDescent="0.35">
      <c r="A18" s="131" t="s">
        <v>93</v>
      </c>
      <c r="B18" s="132">
        <f>COUNTIFS('Incident Details'!N:N,"*Other MH Outpatient*")</f>
        <v>0</v>
      </c>
      <c r="C18" s="133">
        <f>COUNTIFS('Incident Details'!N:N,"*Other MH Outpatient*",'Incident Details'!M:M,"*Yes*")</f>
        <v>0</v>
      </c>
      <c r="D18" s="103">
        <f>SUM(COUNTIFS('Incident Details'!N:N,"*Other MH Outpatient*",'Incident Details'!L:L,"*Yes*"))</f>
        <v>0</v>
      </c>
      <c r="E18" s="152">
        <f>COUNTIFS('Incident Details'!N:N,"*Other MH Outpatient*",'Incident Details'!F:F,"*Abuse*")</f>
        <v>0</v>
      </c>
      <c r="F18" s="155">
        <f>IFERROR(E18/B22,0)</f>
        <v>0</v>
      </c>
      <c r="G18" s="134">
        <f>COUNTIFS('Incident Details'!N:N,"*Other MH Outpatient*",'Incident Details'!F:F,"*Neglect*")</f>
        <v>0</v>
      </c>
      <c r="H18" s="160">
        <f>IFERROR(G18/B22,0)</f>
        <v>0</v>
      </c>
      <c r="I18" s="135">
        <f>COUNTIFS('Incident Details'!F:F,"*Exploitation*",'Incident Details'!N:N,"*Other MH Outpatient*")</f>
        <v>0</v>
      </c>
      <c r="J18" s="163">
        <f>IFERROR(I18/B22,0)</f>
        <v>0</v>
      </c>
      <c r="K18" s="137">
        <f>COUNTIFS('Incident Details'!F:F,"*Extortion*",'Incident Details'!N:N,"*Other MH Outpatient*")</f>
        <v>0</v>
      </c>
      <c r="L18" s="166">
        <f>IFERROR(K18/B22,0)</f>
        <v>0</v>
      </c>
      <c r="M18" s="135">
        <f>COUNTIFS('Incident Details'!F:F,"*Death*",'Incident Details'!N:N,"*Other MH Outpatient*")</f>
        <v>0</v>
      </c>
      <c r="N18" s="136">
        <f>IFERROR(M18/B22,0)</f>
        <v>0</v>
      </c>
    </row>
    <row r="19" spans="1:14" ht="15" customHeight="1" x14ac:dyDescent="0.35">
      <c r="A19" s="131" t="s">
        <v>106</v>
      </c>
      <c r="B19" s="132">
        <f>COUNTIFS('Incident Details'!N:N,"*Peer Support Services*")</f>
        <v>0</v>
      </c>
      <c r="C19" s="133">
        <f>COUNTIFS('Incident Details'!N:N,"*Peer Support Services*",'Incident Details'!M:M,"*Yes*")</f>
        <v>0</v>
      </c>
      <c r="D19" s="103">
        <f>SUM(COUNTIFS('Incident Details'!N:N,"*Peer Support Services*",'Incident Details'!L:L,"*Yes*"))</f>
        <v>0</v>
      </c>
      <c r="E19" s="152">
        <f>COUNTIFS('Incident Details'!N:N,"*Peer Support Services*",'Incident Details'!F:F,"*Abuse*")</f>
        <v>0</v>
      </c>
      <c r="F19" s="155">
        <f>IFERROR(E19/B22,0)</f>
        <v>0</v>
      </c>
      <c r="G19" s="134">
        <f>COUNTIFS('Incident Details'!N:N,"*Peer Support Services*",'Incident Details'!F:F,"*Neglect*")</f>
        <v>0</v>
      </c>
      <c r="H19" s="160">
        <f>IFERROR(G19/B22,0)</f>
        <v>0</v>
      </c>
      <c r="I19" s="135">
        <f>COUNTIFS('Incident Details'!F:F,"*Exploitation*",'Incident Details'!N:N,"*Peer Support Services*")</f>
        <v>0</v>
      </c>
      <c r="J19" s="163">
        <f>IFERROR(I19/B22,0)</f>
        <v>0</v>
      </c>
      <c r="K19" s="137">
        <f>COUNTIFS('Incident Details'!F:F,"*Extortion*",'Incident Details'!N:N,"*Peer Support Services*")</f>
        <v>0</v>
      </c>
      <c r="L19" s="166">
        <f>IFERROR(K19/B22,0)</f>
        <v>0</v>
      </c>
      <c r="M19" s="135">
        <f>COUNTIFS('Incident Details'!F:F,"*Death*",'Incident Details'!N:N,"*Peer Support Services*")</f>
        <v>0</v>
      </c>
      <c r="N19" s="136">
        <f>IFERROR(M19/B22,0)</f>
        <v>0</v>
      </c>
    </row>
    <row r="20" spans="1:14" ht="15" customHeight="1" x14ac:dyDescent="0.35">
      <c r="A20" s="131" t="s">
        <v>105</v>
      </c>
      <c r="B20" s="132">
        <f>COUNTIFS('Incident Details'!N:N,"*SUD Outpatient*")</f>
        <v>0</v>
      </c>
      <c r="C20" s="133">
        <f>COUNTIFS('Incident Details'!N:N,"*SUD Outpatient*",'Incident Details'!M:M,"*Yes*")</f>
        <v>0</v>
      </c>
      <c r="D20" s="103">
        <f>SUM(COUNTIFS('Incident Details'!N:N,"*SUD Outpatient*",'Incident Details'!L:L,"*Yes*"))</f>
        <v>0</v>
      </c>
      <c r="E20" s="152">
        <f>COUNTIFS('Incident Details'!N:N,"*SUD Outpatient*",'Incident Details'!F:F,"*Abuse*")</f>
        <v>0</v>
      </c>
      <c r="F20" s="155">
        <f>IFERROR(E20/B22,0)</f>
        <v>0</v>
      </c>
      <c r="G20" s="134">
        <f>COUNTIFS('Incident Details'!N:N,"*SUD Outpatient*",'Incident Details'!F:F,"*Neglect*")</f>
        <v>0</v>
      </c>
      <c r="H20" s="160">
        <f>IFERROR(G20/B22,0)</f>
        <v>0</v>
      </c>
      <c r="I20" s="135">
        <f>COUNTIFS('Incident Details'!F:F,"*Exploitation*",'Incident Details'!N:N,"*SUD Outpatient*")</f>
        <v>0</v>
      </c>
      <c r="J20" s="163">
        <f>IFERROR(I20/B22,0)</f>
        <v>0</v>
      </c>
      <c r="K20" s="137">
        <f>COUNTIFS('Incident Details'!F:F,"*Extortion*",'Incident Details'!N:N,"*SUD Outpatient*")</f>
        <v>0</v>
      </c>
      <c r="L20" s="166">
        <f>IFERROR(K20/B22,0)</f>
        <v>0</v>
      </c>
      <c r="M20" s="135">
        <f>COUNTIFS('Incident Details'!F:F,"*Death*",'Incident Details'!N:N,"*SUD Outpatient")</f>
        <v>0</v>
      </c>
      <c r="N20" s="136">
        <f>IFERROR(M20/B22,0)</f>
        <v>0</v>
      </c>
    </row>
    <row r="21" spans="1:14" ht="15" customHeight="1" thickBot="1" x14ac:dyDescent="0.4">
      <c r="A21" s="131" t="s">
        <v>107</v>
      </c>
      <c r="B21" s="138">
        <f>COUNTIFS('Incident Details'!N:N,"*SUD Residential*")</f>
        <v>0</v>
      </c>
      <c r="C21" s="139">
        <f>COUNTIFS('Incident Details'!N:N,"*SUD Residential*",'Incident Details'!M:M,"*Yes*")</f>
        <v>0</v>
      </c>
      <c r="D21" s="107">
        <f>SUM(COUNTIFS('Incident Details'!N:N,"*SUD Residential*",'Incident Details'!L:L,"*Yes*"))</f>
        <v>0</v>
      </c>
      <c r="E21" s="153">
        <f>COUNTIFS('Incident Details'!N:N,"*SUD Residential*",'Incident Details'!F:F,"*Abuse*")</f>
        <v>0</v>
      </c>
      <c r="F21" s="156">
        <f>IFERROR(E21/B22,0)</f>
        <v>0</v>
      </c>
      <c r="G21" s="140">
        <f>COUNTIFS('Incident Details'!N:N,"*SUD Residential*",'Incident Details'!F:F,"*Neglect*")</f>
        <v>0</v>
      </c>
      <c r="H21" s="161">
        <f>IFERROR(G21/B22,0)</f>
        <v>0</v>
      </c>
      <c r="I21" s="141">
        <f>COUNTIFS('Incident Details'!F:F,"*Exploitation*",'Incident Details'!N:N,"*SUD Residential*")</f>
        <v>0</v>
      </c>
      <c r="J21" s="164">
        <f>IFERROR(I21/B22,0)</f>
        <v>0</v>
      </c>
      <c r="K21" s="143">
        <f>COUNTIFS('Incident Details'!F:F,"*Extortion*",'Incident Details'!N:N,"*SUD Residential*")</f>
        <v>0</v>
      </c>
      <c r="L21" s="167">
        <f>IFERROR(K21/B22,0)</f>
        <v>0</v>
      </c>
      <c r="M21" s="141">
        <f>COUNTIFS('Incident Details'!F:F,"*Death*",'Incident Details'!N:N,"*SUD Residential*")</f>
        <v>0</v>
      </c>
      <c r="N21" s="142">
        <f>IFERROR(M21/B22,0)</f>
        <v>0</v>
      </c>
    </row>
    <row r="22" spans="1:14" ht="15" thickBot="1" x14ac:dyDescent="0.4">
      <c r="A22" s="110" t="s">
        <v>0</v>
      </c>
      <c r="B22" s="144">
        <f>SUM(B13:B21)</f>
        <v>0</v>
      </c>
      <c r="C22" s="144">
        <f>SUM(C13:C21)</f>
        <v>0</v>
      </c>
      <c r="D22" s="111">
        <f>SUM(D13:D21)</f>
        <v>0</v>
      </c>
      <c r="E22" s="145">
        <f>SUM(E13:E21)</f>
        <v>0</v>
      </c>
      <c r="F22" s="146">
        <f>IFERROR(E22/B22,0)</f>
        <v>0</v>
      </c>
      <c r="G22" s="157">
        <f>SUM(G13:G21)</f>
        <v>0</v>
      </c>
      <c r="H22" s="158">
        <f>IFERROR(G22/B22,0)</f>
        <v>0</v>
      </c>
      <c r="I22" s="157">
        <f>SUM(I13:I21)</f>
        <v>0</v>
      </c>
      <c r="J22" s="158">
        <f>IFERROR(I22/B22,0)</f>
        <v>0</v>
      </c>
      <c r="K22" s="157">
        <f>SUM(K13:K21)</f>
        <v>0</v>
      </c>
      <c r="L22" s="158">
        <f>IFERROR(K22/B22,0)</f>
        <v>0</v>
      </c>
      <c r="M22" s="157">
        <f>SUM(M13:M21)</f>
        <v>0</v>
      </c>
      <c r="N22" s="158">
        <f>IFERROR(M22/B22,0)</f>
        <v>0</v>
      </c>
    </row>
    <row r="23" spans="1:14" x14ac:dyDescent="0.35">
      <c r="A23" s="207"/>
      <c r="B23" s="207"/>
      <c r="C23" s="207"/>
      <c r="D23" s="207"/>
      <c r="E23" s="207"/>
    </row>
  </sheetData>
  <sheetProtection algorithmName="SHA-512" hashValue="dIhsnlQS3HmUDjX/k1Ui2p9Ri1WBPD9CudUFNbXO0eda+mFBwBdS0ztDZEHUhFMU+w7to9+mhlwgeVxbAHTb2A==" saltValue="vdgOHJYwn+w7HYIBlZPqaw==" spinCount="100000" sheet="1" objects="1" scenarios="1"/>
  <mergeCells count="10">
    <mergeCell ref="M11:N11"/>
    <mergeCell ref="A11:A12"/>
    <mergeCell ref="B11:B12"/>
    <mergeCell ref="A23:E23"/>
    <mergeCell ref="E11:F11"/>
    <mergeCell ref="G11:H11"/>
    <mergeCell ref="I11:J11"/>
    <mergeCell ref="K11:L11"/>
    <mergeCell ref="C11:C12"/>
    <mergeCell ref="D11:D12"/>
  </mergeCells>
  <pageMargins left="0.7" right="0.7" top="0.75" bottom="0.75" header="0.3" footer="0.3"/>
  <pageSetup scale="40" orientation="portrait" horizontalDpi="4294967294" verticalDpi="4294967294" r:id="rId1"/>
  <ignoredErrors>
    <ignoredError sqref="B4:B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E191"/>
  <sheetViews>
    <sheetView topLeftCell="F1" zoomScale="90" zoomScaleNormal="90" workbookViewId="0">
      <selection activeCell="O2" sqref="O2"/>
    </sheetView>
  </sheetViews>
  <sheetFormatPr defaultColWidth="8.81640625" defaultRowHeight="14.5" x14ac:dyDescent="0.35"/>
  <cols>
    <col min="1" max="1" width="20.7265625" style="1" customWidth="1"/>
    <col min="2" max="2" width="17.1796875" style="1" customWidth="1"/>
    <col min="3" max="3" width="18.81640625" style="1" customWidth="1"/>
    <col min="4" max="5" width="26" style="2" customWidth="1"/>
    <col min="6" max="7" width="17.1796875" style="2" customWidth="1"/>
    <col min="8" max="8" width="47.81640625" style="1" customWidth="1"/>
    <col min="9" max="9" width="20.1796875" style="1" customWidth="1"/>
    <col min="10" max="10" width="18.1796875" style="1" customWidth="1"/>
    <col min="11" max="12" width="23.1796875" style="1" customWidth="1"/>
    <col min="13" max="13" width="25.453125" style="1" customWidth="1"/>
    <col min="14" max="14" width="30.26953125" style="1" bestFit="1" customWidth="1"/>
    <col min="15" max="16" width="30.26953125" style="1" customWidth="1"/>
    <col min="17" max="17" width="64" style="3" customWidth="1"/>
    <col min="18" max="18" width="20.54296875" style="1" customWidth="1"/>
    <col min="162" max="16384" width="8.81640625" style="1"/>
  </cols>
  <sheetData>
    <row r="1" spans="1:161" s="2" customFormat="1" ht="58" x14ac:dyDescent="0.35">
      <c r="A1" s="33" t="s">
        <v>46</v>
      </c>
      <c r="B1" s="33" t="s">
        <v>47</v>
      </c>
      <c r="C1" s="33" t="s">
        <v>67</v>
      </c>
      <c r="D1" s="33" t="s">
        <v>87</v>
      </c>
      <c r="E1" s="33" t="s">
        <v>88</v>
      </c>
      <c r="F1" s="34" t="s">
        <v>3</v>
      </c>
      <c r="G1" s="34" t="s">
        <v>113</v>
      </c>
      <c r="H1" s="34" t="s">
        <v>49</v>
      </c>
      <c r="I1" s="34" t="s">
        <v>48</v>
      </c>
      <c r="J1" s="35" t="s">
        <v>4</v>
      </c>
      <c r="K1" s="35" t="s">
        <v>102</v>
      </c>
      <c r="L1" s="35" t="s">
        <v>127</v>
      </c>
      <c r="M1" s="34" t="s">
        <v>79</v>
      </c>
      <c r="N1" s="150" t="s">
        <v>99</v>
      </c>
      <c r="O1" s="34" t="s">
        <v>141</v>
      </c>
      <c r="P1" s="34" t="s">
        <v>142</v>
      </c>
      <c r="Q1" s="34" t="s">
        <v>98</v>
      </c>
      <c r="R1" s="34" t="s">
        <v>5</v>
      </c>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row>
    <row r="2" spans="1:161" ht="29.25" customHeight="1" x14ac:dyDescent="0.35">
      <c r="A2" s="22"/>
      <c r="B2" s="22"/>
      <c r="C2" s="22"/>
      <c r="D2" s="25"/>
      <c r="E2" s="25"/>
      <c r="F2" s="21"/>
      <c r="G2" s="21"/>
      <c r="H2" s="21"/>
      <c r="I2" s="21"/>
      <c r="J2" s="24"/>
      <c r="K2" s="24"/>
      <c r="L2" s="24"/>
      <c r="M2" s="21"/>
      <c r="N2" s="24"/>
      <c r="O2" s="24"/>
      <c r="P2" s="24"/>
      <c r="Q2" s="21"/>
      <c r="R2" s="23"/>
      <c r="T2" s="13"/>
      <c r="U2" s="14"/>
    </row>
    <row r="3" spans="1:161" ht="29.25" customHeight="1" x14ac:dyDescent="0.35">
      <c r="A3" s="22"/>
      <c r="B3" s="63"/>
      <c r="C3" s="22"/>
      <c r="D3" s="25"/>
      <c r="E3" s="25"/>
      <c r="F3" s="21"/>
      <c r="G3" s="21"/>
      <c r="H3" s="21"/>
      <c r="I3" s="23"/>
      <c r="J3" s="24"/>
      <c r="K3" s="24"/>
      <c r="L3" s="24"/>
      <c r="M3" s="23"/>
      <c r="N3" s="24"/>
      <c r="O3" s="24"/>
      <c r="P3" s="24"/>
      <c r="Q3" s="21"/>
      <c r="R3" s="21"/>
      <c r="T3" s="13"/>
      <c r="U3" s="14"/>
    </row>
    <row r="4" spans="1:161" ht="29.25" customHeight="1" x14ac:dyDescent="0.35">
      <c r="A4" s="22"/>
      <c r="B4" s="22"/>
      <c r="C4" s="22"/>
      <c r="D4" s="25"/>
      <c r="E4" s="25"/>
      <c r="F4" s="21"/>
      <c r="G4" s="21"/>
      <c r="H4" s="21"/>
      <c r="I4" s="23"/>
      <c r="J4" s="24"/>
      <c r="K4" s="24"/>
      <c r="L4" s="24"/>
      <c r="M4" s="23"/>
      <c r="N4" s="24"/>
      <c r="O4" s="24"/>
      <c r="P4" s="24"/>
      <c r="Q4" s="21"/>
      <c r="R4" s="23"/>
      <c r="T4" s="13"/>
      <c r="U4" s="14"/>
    </row>
    <row r="5" spans="1:161" ht="29.25" customHeight="1" x14ac:dyDescent="0.35">
      <c r="A5" s="22"/>
      <c r="B5" s="22"/>
      <c r="C5" s="22"/>
      <c r="D5" s="25"/>
      <c r="E5" s="25"/>
      <c r="F5" s="21"/>
      <c r="G5" s="21"/>
      <c r="H5" s="21"/>
      <c r="I5" s="23"/>
      <c r="J5" s="24"/>
      <c r="K5" s="24"/>
      <c r="L5" s="24"/>
      <c r="M5" s="23"/>
      <c r="N5" s="23"/>
      <c r="O5" s="23"/>
      <c r="P5" s="23"/>
      <c r="Q5" s="21"/>
      <c r="R5" s="23"/>
      <c r="T5" s="13"/>
      <c r="U5" s="14"/>
    </row>
    <row r="6" spans="1:161" ht="29.25" customHeight="1" x14ac:dyDescent="0.35">
      <c r="A6" s="22"/>
      <c r="B6" s="22"/>
      <c r="C6" s="22"/>
      <c r="D6" s="25"/>
      <c r="E6" s="25"/>
      <c r="F6" s="21"/>
      <c r="G6" s="21"/>
      <c r="H6" s="21"/>
      <c r="I6" s="23"/>
      <c r="J6" s="24"/>
      <c r="K6" s="24"/>
      <c r="L6" s="24"/>
      <c r="M6" s="23"/>
      <c r="N6" s="23"/>
      <c r="O6" s="23"/>
      <c r="P6" s="23"/>
      <c r="Q6" s="21"/>
      <c r="R6" s="23"/>
      <c r="T6" s="13"/>
      <c r="U6" s="14"/>
    </row>
    <row r="7" spans="1:161" ht="29.25" customHeight="1" x14ac:dyDescent="0.35">
      <c r="A7" s="22"/>
      <c r="B7" s="22"/>
      <c r="C7" s="22"/>
      <c r="D7" s="25"/>
      <c r="E7" s="25"/>
      <c r="F7" s="21"/>
      <c r="G7" s="21"/>
      <c r="H7" s="21"/>
      <c r="I7" s="23"/>
      <c r="J7" s="24"/>
      <c r="K7" s="24"/>
      <c r="L7" s="24"/>
      <c r="M7" s="23"/>
      <c r="N7" s="23"/>
      <c r="O7" s="23"/>
      <c r="P7" s="23"/>
      <c r="Q7" s="21"/>
      <c r="R7" s="23"/>
      <c r="T7" s="13"/>
      <c r="U7" s="14"/>
    </row>
    <row r="8" spans="1:161" ht="29.25" customHeight="1" x14ac:dyDescent="0.35">
      <c r="A8" s="22"/>
      <c r="B8" s="22"/>
      <c r="C8" s="22"/>
      <c r="D8" s="25"/>
      <c r="E8" s="25"/>
      <c r="F8" s="21"/>
      <c r="G8" s="21"/>
      <c r="H8" s="21"/>
      <c r="I8" s="23"/>
      <c r="J8" s="24"/>
      <c r="K8" s="24"/>
      <c r="L8" s="24"/>
      <c r="M8" s="23"/>
      <c r="N8" s="23"/>
      <c r="O8" s="23"/>
      <c r="P8" s="23"/>
      <c r="Q8" s="21"/>
      <c r="R8" s="23"/>
      <c r="T8" s="13"/>
      <c r="U8" s="14"/>
    </row>
    <row r="9" spans="1:161" ht="29.25" customHeight="1" x14ac:dyDescent="0.35">
      <c r="A9" s="22"/>
      <c r="B9" s="22"/>
      <c r="C9" s="22"/>
      <c r="D9" s="25"/>
      <c r="E9" s="25"/>
      <c r="F9" s="21"/>
      <c r="G9" s="21"/>
      <c r="H9" s="21"/>
      <c r="I9" s="23"/>
      <c r="J9" s="24"/>
      <c r="K9" s="24"/>
      <c r="L9" s="24"/>
      <c r="M9" s="23"/>
      <c r="N9" s="23"/>
      <c r="O9" s="23"/>
      <c r="P9" s="23"/>
      <c r="Q9" s="21"/>
      <c r="R9" s="23"/>
      <c r="T9" s="13"/>
      <c r="U9" s="14"/>
    </row>
    <row r="10" spans="1:161" ht="29.25" customHeight="1" x14ac:dyDescent="0.35">
      <c r="A10" s="22"/>
      <c r="B10" s="22"/>
      <c r="C10" s="22"/>
      <c r="D10" s="25"/>
      <c r="E10" s="25"/>
      <c r="F10" s="21"/>
      <c r="G10" s="21"/>
      <c r="H10" s="21"/>
      <c r="I10" s="23"/>
      <c r="J10" s="24"/>
      <c r="K10" s="24"/>
      <c r="L10" s="24"/>
      <c r="M10" s="23"/>
      <c r="N10" s="23"/>
      <c r="O10" s="23"/>
      <c r="P10" s="23"/>
      <c r="Q10" s="21"/>
      <c r="R10" s="23"/>
      <c r="T10" s="13"/>
      <c r="U10" s="14"/>
    </row>
    <row r="11" spans="1:161" ht="29.25" customHeight="1" x14ac:dyDescent="0.35">
      <c r="A11" s="22"/>
      <c r="B11" s="22"/>
      <c r="C11" s="22"/>
      <c r="D11" s="25"/>
      <c r="E11" s="25"/>
      <c r="F11" s="21"/>
      <c r="G11" s="21"/>
      <c r="H11" s="21"/>
      <c r="I11" s="23"/>
      <c r="J11" s="24"/>
      <c r="K11" s="24"/>
      <c r="L11" s="24"/>
      <c r="M11" s="23"/>
      <c r="N11" s="23"/>
      <c r="O11" s="23"/>
      <c r="P11" s="23"/>
      <c r="Q11" s="21"/>
      <c r="R11" s="23"/>
      <c r="T11" s="13"/>
      <c r="U11" s="14"/>
    </row>
    <row r="12" spans="1:161" ht="29.25" customHeight="1" x14ac:dyDescent="0.35">
      <c r="A12" s="22"/>
      <c r="B12" s="22"/>
      <c r="C12" s="22"/>
      <c r="D12" s="25"/>
      <c r="E12" s="25"/>
      <c r="F12" s="21"/>
      <c r="G12" s="21"/>
      <c r="H12" s="21"/>
      <c r="I12" s="23"/>
      <c r="J12" s="24"/>
      <c r="K12" s="24"/>
      <c r="L12" s="24"/>
      <c r="M12" s="23"/>
      <c r="N12" s="23"/>
      <c r="O12" s="23"/>
      <c r="P12" s="23"/>
      <c r="Q12" s="21"/>
      <c r="R12" s="23"/>
      <c r="T12" s="13"/>
      <c r="U12" s="14"/>
    </row>
    <row r="13" spans="1:161" ht="29.25" customHeight="1" x14ac:dyDescent="0.35">
      <c r="A13" s="22"/>
      <c r="B13" s="22"/>
      <c r="C13" s="22"/>
      <c r="D13" s="25"/>
      <c r="E13" s="25"/>
      <c r="F13" s="21"/>
      <c r="G13" s="21"/>
      <c r="H13" s="21"/>
      <c r="I13" s="23"/>
      <c r="J13" s="24"/>
      <c r="K13" s="24"/>
      <c r="L13" s="24"/>
      <c r="M13" s="23"/>
      <c r="N13" s="23"/>
      <c r="O13" s="23"/>
      <c r="P13" s="23"/>
      <c r="Q13" s="21"/>
      <c r="R13" s="23"/>
      <c r="T13" s="13"/>
      <c r="U13" s="14"/>
    </row>
    <row r="14" spans="1:161" ht="29.25" customHeight="1" x14ac:dyDescent="0.35">
      <c r="A14" s="22"/>
      <c r="B14" s="22"/>
      <c r="C14" s="22"/>
      <c r="D14" s="25"/>
      <c r="E14" s="25"/>
      <c r="F14" s="21"/>
      <c r="G14" s="21"/>
      <c r="H14" s="21"/>
      <c r="I14" s="23"/>
      <c r="J14" s="24"/>
      <c r="K14" s="24"/>
      <c r="L14" s="24"/>
      <c r="M14" s="23"/>
      <c r="N14" s="23"/>
      <c r="O14" s="23"/>
      <c r="P14" s="23"/>
      <c r="Q14" s="21"/>
      <c r="R14" s="23"/>
      <c r="T14" s="13"/>
      <c r="U14" s="14"/>
    </row>
    <row r="15" spans="1:161" ht="29.25" customHeight="1" x14ac:dyDescent="0.35">
      <c r="A15" s="22"/>
      <c r="B15" s="22"/>
      <c r="C15" s="22"/>
      <c r="D15" s="25"/>
      <c r="E15" s="25"/>
      <c r="F15" s="21"/>
      <c r="G15" s="21"/>
      <c r="H15" s="21"/>
      <c r="I15" s="23"/>
      <c r="J15" s="24"/>
      <c r="K15" s="24"/>
      <c r="L15" s="24"/>
      <c r="M15" s="23"/>
      <c r="N15" s="23"/>
      <c r="O15" s="23"/>
      <c r="P15" s="23"/>
      <c r="Q15" s="21"/>
      <c r="R15" s="23"/>
      <c r="T15" s="13"/>
      <c r="U15" s="14"/>
    </row>
    <row r="16" spans="1:161" ht="29.25" customHeight="1" x14ac:dyDescent="0.35">
      <c r="A16" s="22"/>
      <c r="B16" s="22"/>
      <c r="C16" s="22"/>
      <c r="D16" s="25"/>
      <c r="E16" s="25"/>
      <c r="F16" s="21"/>
      <c r="G16" s="21"/>
      <c r="H16" s="21"/>
      <c r="I16" s="23"/>
      <c r="J16" s="24"/>
      <c r="K16" s="24"/>
      <c r="L16" s="24"/>
      <c r="M16" s="23"/>
      <c r="N16" s="23"/>
      <c r="O16" s="23"/>
      <c r="P16" s="23"/>
      <c r="Q16" s="21"/>
      <c r="R16" s="23"/>
      <c r="T16" s="13"/>
      <c r="U16" s="14"/>
    </row>
    <row r="17" spans="1:161" ht="29.25" customHeight="1" x14ac:dyDescent="0.35">
      <c r="A17" s="23"/>
      <c r="B17" s="23"/>
      <c r="C17" s="23"/>
      <c r="D17" s="21"/>
      <c r="E17" s="21"/>
      <c r="F17" s="21"/>
      <c r="G17" s="21"/>
      <c r="H17" s="23"/>
      <c r="I17" s="23"/>
      <c r="J17" s="23"/>
      <c r="K17" s="23"/>
      <c r="L17" s="23"/>
      <c r="M17" s="23"/>
      <c r="N17" s="23"/>
      <c r="O17" s="23"/>
      <c r="P17" s="23"/>
      <c r="Q17" s="21"/>
      <c r="R17" s="23"/>
    </row>
    <row r="18" spans="1:161" ht="29.25" customHeight="1" x14ac:dyDescent="0.35">
      <c r="A18" s="23"/>
      <c r="B18" s="23"/>
      <c r="C18" s="23"/>
      <c r="D18" s="21"/>
      <c r="E18" s="21"/>
      <c r="F18" s="21"/>
      <c r="G18" s="21"/>
      <c r="H18" s="23"/>
      <c r="I18" s="23"/>
      <c r="J18" s="23"/>
      <c r="K18" s="23"/>
      <c r="L18" s="23"/>
      <c r="M18" s="23"/>
      <c r="N18" s="23"/>
      <c r="O18" s="23"/>
      <c r="P18" s="23"/>
      <c r="Q18" s="21"/>
      <c r="R18" s="23"/>
    </row>
    <row r="19" spans="1:161" ht="29.25" customHeight="1" x14ac:dyDescent="0.35">
      <c r="A19" s="23"/>
      <c r="B19" s="23"/>
      <c r="C19" s="23"/>
      <c r="D19" s="21"/>
      <c r="E19" s="21"/>
      <c r="F19" s="21"/>
      <c r="G19" s="21"/>
      <c r="H19" s="23"/>
      <c r="I19" s="23"/>
      <c r="J19" s="23"/>
      <c r="K19" s="23"/>
      <c r="L19" s="23"/>
      <c r="M19" s="23"/>
      <c r="N19" s="23"/>
      <c r="O19" s="23"/>
      <c r="P19" s="23"/>
      <c r="Q19" s="21"/>
      <c r="R19" s="23"/>
    </row>
    <row r="20" spans="1:161" ht="29.25" customHeight="1" x14ac:dyDescent="0.35">
      <c r="A20" s="23"/>
      <c r="B20" s="23"/>
      <c r="C20" s="23"/>
      <c r="D20" s="21"/>
      <c r="E20" s="21"/>
      <c r="F20" s="21"/>
      <c r="G20" s="21"/>
      <c r="H20" s="23"/>
      <c r="I20" s="23"/>
      <c r="J20" s="23"/>
      <c r="K20" s="23"/>
      <c r="L20" s="23"/>
      <c r="M20" s="23"/>
      <c r="N20" s="23"/>
      <c r="O20" s="23"/>
      <c r="P20" s="23"/>
      <c r="Q20" s="21"/>
      <c r="R20" s="23"/>
    </row>
    <row r="21" spans="1:161" ht="29.25" customHeight="1" x14ac:dyDescent="0.35">
      <c r="A21" s="23"/>
      <c r="B21" s="23"/>
      <c r="C21" s="23"/>
      <c r="D21" s="21"/>
      <c r="E21" s="21"/>
      <c r="F21" s="21"/>
      <c r="G21" s="21"/>
      <c r="H21" s="23"/>
      <c r="I21" s="23"/>
      <c r="J21" s="23"/>
      <c r="K21" s="23"/>
      <c r="L21" s="23"/>
      <c r="M21" s="23"/>
      <c r="N21" s="23"/>
      <c r="O21" s="23"/>
      <c r="P21" s="23"/>
      <c r="Q21" s="21"/>
      <c r="R21" s="23"/>
    </row>
    <row r="22" spans="1:161" ht="29.25" customHeight="1" x14ac:dyDescent="0.35">
      <c r="A22" s="23"/>
      <c r="B22" s="23"/>
      <c r="C22" s="23"/>
      <c r="D22" s="21"/>
      <c r="E22" s="21"/>
      <c r="F22" s="21"/>
      <c r="G22" s="21"/>
      <c r="H22" s="23"/>
      <c r="I22" s="23"/>
      <c r="J22" s="23"/>
      <c r="K22" s="23"/>
      <c r="L22" s="23"/>
      <c r="M22" s="23"/>
      <c r="N22" s="23"/>
      <c r="O22" s="23"/>
      <c r="P22" s="23"/>
      <c r="Q22" s="21"/>
      <c r="R22" s="23"/>
    </row>
    <row r="23" spans="1:161" ht="29.25" customHeight="1" x14ac:dyDescent="0.35">
      <c r="A23" s="23"/>
      <c r="B23" s="23"/>
      <c r="C23" s="23"/>
      <c r="D23" s="21"/>
      <c r="E23" s="21"/>
      <c r="F23" s="21"/>
      <c r="G23" s="21"/>
      <c r="H23" s="23"/>
      <c r="I23" s="23"/>
      <c r="J23" s="23"/>
      <c r="K23" s="23"/>
      <c r="L23" s="23"/>
      <c r="M23" s="23"/>
      <c r="N23" s="23"/>
      <c r="O23" s="23"/>
      <c r="P23" s="23"/>
      <c r="Q23" s="21"/>
      <c r="R23" s="23"/>
    </row>
    <row r="24" spans="1:161" ht="29.25" customHeight="1" x14ac:dyDescent="0.35">
      <c r="A24" s="23"/>
      <c r="B24" s="23"/>
      <c r="C24" s="23"/>
      <c r="D24" s="21"/>
      <c r="E24" s="21"/>
      <c r="F24" s="21"/>
      <c r="G24" s="21"/>
      <c r="H24" s="23"/>
      <c r="I24" s="23"/>
      <c r="J24" s="23"/>
      <c r="K24" s="23"/>
      <c r="L24" s="23"/>
      <c r="M24" s="23"/>
      <c r="N24" s="23"/>
      <c r="O24" s="23"/>
      <c r="P24" s="23"/>
      <c r="Q24" s="21"/>
      <c r="R24" s="23"/>
    </row>
    <row r="25" spans="1:161" ht="29.25" customHeight="1" x14ac:dyDescent="0.35">
      <c r="A25" s="23"/>
      <c r="B25" s="23"/>
      <c r="C25" s="23"/>
      <c r="D25" s="21"/>
      <c r="E25" s="21"/>
      <c r="F25" s="21"/>
      <c r="G25" s="21"/>
      <c r="H25" s="23"/>
      <c r="I25" s="23"/>
      <c r="J25" s="23"/>
      <c r="K25" s="23"/>
      <c r="L25" s="23"/>
      <c r="M25" s="23"/>
      <c r="N25" s="23"/>
      <c r="O25" s="23"/>
      <c r="P25" s="23"/>
      <c r="Q25" s="21"/>
      <c r="R25" s="23"/>
    </row>
    <row r="26" spans="1:161" s="15" customFormat="1" ht="29.25" customHeight="1" x14ac:dyDescent="0.35">
      <c r="A26" s="23"/>
      <c r="B26" s="23"/>
      <c r="C26" s="23"/>
      <c r="D26" s="21"/>
      <c r="E26" s="21"/>
      <c r="F26" s="21"/>
      <c r="G26" s="21"/>
      <c r="H26" s="23"/>
      <c r="I26" s="23"/>
      <c r="J26" s="23"/>
      <c r="K26" s="23"/>
      <c r="L26" s="23"/>
      <c r="M26" s="23"/>
      <c r="N26" s="23"/>
      <c r="O26" s="23"/>
      <c r="P26" s="23"/>
      <c r="Q26" s="21"/>
      <c r="R26" s="23"/>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row>
    <row r="27" spans="1:161" customFormat="1" x14ac:dyDescent="0.35">
      <c r="D27" s="12"/>
      <c r="E27" s="12"/>
      <c r="F27" s="12"/>
      <c r="G27" s="12"/>
      <c r="Q27" s="19"/>
    </row>
    <row r="28" spans="1:161" customFormat="1" x14ac:dyDescent="0.35">
      <c r="D28" s="12"/>
      <c r="E28" s="12"/>
      <c r="F28" s="12"/>
      <c r="G28" s="12"/>
      <c r="Q28" s="19"/>
    </row>
    <row r="29" spans="1:161" customFormat="1" x14ac:dyDescent="0.35">
      <c r="D29" s="12"/>
      <c r="E29" s="12"/>
      <c r="F29" s="12"/>
      <c r="G29" s="12"/>
      <c r="Q29" s="19"/>
    </row>
    <row r="30" spans="1:161" customFormat="1" x14ac:dyDescent="0.35">
      <c r="D30" s="12"/>
      <c r="E30" s="12"/>
      <c r="F30" s="12"/>
      <c r="G30" s="12"/>
      <c r="Q30" s="19"/>
    </row>
    <row r="31" spans="1:161" customFormat="1" x14ac:dyDescent="0.35">
      <c r="D31" s="12"/>
      <c r="E31" s="12"/>
      <c r="F31" s="12"/>
      <c r="G31" s="12"/>
      <c r="Q31" s="19"/>
    </row>
    <row r="32" spans="1:161" customFormat="1" x14ac:dyDescent="0.35">
      <c r="D32" s="12"/>
      <c r="E32" s="12"/>
      <c r="F32" s="12"/>
      <c r="G32" s="12"/>
      <c r="Q32" s="19"/>
    </row>
    <row r="33" spans="4:17" customFormat="1" x14ac:dyDescent="0.35">
      <c r="D33" s="12"/>
      <c r="E33" s="12"/>
      <c r="F33" s="12"/>
      <c r="G33" s="12"/>
      <c r="Q33" s="19"/>
    </row>
    <row r="34" spans="4:17" customFormat="1" x14ac:dyDescent="0.35">
      <c r="D34" s="12"/>
      <c r="E34" s="12"/>
      <c r="F34" s="12"/>
      <c r="G34" s="12"/>
      <c r="Q34" s="19"/>
    </row>
    <row r="35" spans="4:17" customFormat="1" x14ac:dyDescent="0.35">
      <c r="D35" s="12"/>
      <c r="E35" s="12"/>
      <c r="F35" s="12"/>
      <c r="G35" s="12"/>
      <c r="Q35" s="19"/>
    </row>
    <row r="36" spans="4:17" customFormat="1" x14ac:dyDescent="0.35">
      <c r="D36" s="12"/>
      <c r="E36" s="12"/>
      <c r="F36" s="12"/>
      <c r="G36" s="12"/>
      <c r="Q36" s="19"/>
    </row>
    <row r="37" spans="4:17" customFormat="1" x14ac:dyDescent="0.35">
      <c r="D37" s="12"/>
      <c r="E37" s="12"/>
      <c r="F37" s="12"/>
      <c r="G37" s="12"/>
      <c r="Q37" s="19"/>
    </row>
    <row r="38" spans="4:17" customFormat="1" x14ac:dyDescent="0.35">
      <c r="D38" s="12"/>
      <c r="E38" s="12"/>
      <c r="F38" s="12"/>
      <c r="G38" s="12"/>
      <c r="Q38" s="19"/>
    </row>
    <row r="39" spans="4:17" customFormat="1" x14ac:dyDescent="0.35">
      <c r="D39" s="12"/>
      <c r="E39" s="12"/>
      <c r="F39" s="12"/>
      <c r="G39" s="12"/>
      <c r="Q39" s="19"/>
    </row>
    <row r="40" spans="4:17" customFormat="1" x14ac:dyDescent="0.35">
      <c r="D40" s="12"/>
      <c r="E40" s="12"/>
      <c r="F40" s="12"/>
      <c r="G40" s="12"/>
      <c r="Q40" s="19"/>
    </row>
    <row r="41" spans="4:17" customFormat="1" x14ac:dyDescent="0.35">
      <c r="D41" s="12"/>
      <c r="E41" s="12"/>
      <c r="F41" s="12"/>
      <c r="G41" s="12"/>
      <c r="Q41" s="19"/>
    </row>
    <row r="42" spans="4:17" customFormat="1" x14ac:dyDescent="0.35">
      <c r="D42" s="12"/>
      <c r="E42" s="12"/>
      <c r="F42" s="12"/>
      <c r="G42" s="12"/>
      <c r="Q42" s="19"/>
    </row>
    <row r="43" spans="4:17" customFormat="1" x14ac:dyDescent="0.35">
      <c r="D43" s="12"/>
      <c r="E43" s="12"/>
      <c r="F43" s="12"/>
      <c r="G43" s="12"/>
      <c r="Q43" s="19"/>
    </row>
    <row r="44" spans="4:17" customFormat="1" x14ac:dyDescent="0.35">
      <c r="D44" s="12"/>
      <c r="E44" s="12"/>
      <c r="F44" s="12"/>
      <c r="G44" s="12"/>
      <c r="Q44" s="19"/>
    </row>
    <row r="45" spans="4:17" customFormat="1" x14ac:dyDescent="0.35">
      <c r="D45" s="12"/>
      <c r="E45" s="12"/>
      <c r="F45" s="12"/>
      <c r="G45" s="12"/>
      <c r="Q45" s="19"/>
    </row>
    <row r="46" spans="4:17" customFormat="1" x14ac:dyDescent="0.35">
      <c r="D46" s="12"/>
      <c r="E46" s="12"/>
      <c r="F46" s="12"/>
      <c r="G46" s="12"/>
      <c r="Q46" s="19"/>
    </row>
    <row r="47" spans="4:17" customFormat="1" x14ac:dyDescent="0.35">
      <c r="D47" s="12"/>
      <c r="E47" s="12"/>
      <c r="F47" s="12"/>
      <c r="G47" s="12"/>
      <c r="Q47" s="19"/>
    </row>
    <row r="48" spans="4:17" customFormat="1" x14ac:dyDescent="0.35">
      <c r="D48" s="12"/>
      <c r="E48" s="12"/>
      <c r="F48" s="12"/>
      <c r="G48" s="12"/>
      <c r="Q48" s="19"/>
    </row>
    <row r="49" spans="4:17" customFormat="1" x14ac:dyDescent="0.35">
      <c r="D49" s="12"/>
      <c r="E49" s="12"/>
      <c r="F49" s="12"/>
      <c r="G49" s="12"/>
      <c r="Q49" s="19"/>
    </row>
    <row r="50" spans="4:17" customFormat="1" x14ac:dyDescent="0.35">
      <c r="D50" s="12"/>
      <c r="E50" s="12"/>
      <c r="F50" s="12"/>
      <c r="G50" s="12"/>
      <c r="Q50" s="19"/>
    </row>
    <row r="51" spans="4:17" customFormat="1" x14ac:dyDescent="0.35">
      <c r="D51" s="12"/>
      <c r="E51" s="12"/>
      <c r="F51" s="12"/>
      <c r="G51" s="12"/>
      <c r="Q51" s="19"/>
    </row>
    <row r="52" spans="4:17" customFormat="1" x14ac:dyDescent="0.35">
      <c r="D52" s="12"/>
      <c r="E52" s="12"/>
      <c r="F52" s="12"/>
      <c r="G52" s="12"/>
      <c r="Q52" s="19"/>
    </row>
    <row r="53" spans="4:17" customFormat="1" x14ac:dyDescent="0.35">
      <c r="D53" s="12"/>
      <c r="E53" s="12"/>
      <c r="F53" s="12"/>
      <c r="G53" s="12"/>
      <c r="Q53" s="19"/>
    </row>
    <row r="54" spans="4:17" customFormat="1" x14ac:dyDescent="0.35">
      <c r="D54" s="12"/>
      <c r="E54" s="12"/>
      <c r="F54" s="12"/>
      <c r="G54" s="12"/>
      <c r="Q54" s="19"/>
    </row>
    <row r="55" spans="4:17" customFormat="1" x14ac:dyDescent="0.35">
      <c r="D55" s="12"/>
      <c r="E55" s="12"/>
      <c r="F55" s="12"/>
      <c r="G55" s="12"/>
      <c r="Q55" s="19"/>
    </row>
    <row r="56" spans="4:17" customFormat="1" x14ac:dyDescent="0.35">
      <c r="D56" s="12"/>
      <c r="E56" s="12"/>
      <c r="F56" s="12"/>
      <c r="G56" s="12"/>
      <c r="Q56" s="19"/>
    </row>
    <row r="57" spans="4:17" customFormat="1" x14ac:dyDescent="0.35">
      <c r="D57" s="12"/>
      <c r="E57" s="12"/>
      <c r="F57" s="12"/>
      <c r="G57" s="12"/>
      <c r="Q57" s="19"/>
    </row>
    <row r="58" spans="4:17" customFormat="1" x14ac:dyDescent="0.35">
      <c r="D58" s="12"/>
      <c r="E58" s="12"/>
      <c r="F58" s="12"/>
      <c r="G58" s="12"/>
      <c r="Q58" s="19"/>
    </row>
    <row r="59" spans="4:17" customFormat="1" x14ac:dyDescent="0.35">
      <c r="D59" s="12"/>
      <c r="E59" s="12"/>
      <c r="F59" s="12"/>
      <c r="G59" s="12"/>
      <c r="Q59" s="19"/>
    </row>
    <row r="60" spans="4:17" customFormat="1" x14ac:dyDescent="0.35">
      <c r="D60" s="12"/>
      <c r="E60" s="12"/>
      <c r="F60" s="12"/>
      <c r="G60" s="12"/>
      <c r="Q60" s="19"/>
    </row>
    <row r="61" spans="4:17" customFormat="1" x14ac:dyDescent="0.35">
      <c r="D61" s="12"/>
      <c r="E61" s="12"/>
      <c r="F61" s="12"/>
      <c r="G61" s="12"/>
      <c r="Q61" s="19"/>
    </row>
    <row r="62" spans="4:17" customFormat="1" x14ac:dyDescent="0.35">
      <c r="D62" s="12"/>
      <c r="E62" s="12"/>
      <c r="F62" s="12"/>
      <c r="G62" s="12"/>
      <c r="Q62" s="19"/>
    </row>
    <row r="63" spans="4:17" customFormat="1" x14ac:dyDescent="0.35">
      <c r="D63" s="12"/>
      <c r="E63" s="12"/>
      <c r="F63" s="12"/>
      <c r="G63" s="12"/>
      <c r="Q63" s="19"/>
    </row>
    <row r="64" spans="4:17" customFormat="1" x14ac:dyDescent="0.35">
      <c r="D64" s="12"/>
      <c r="E64" s="12"/>
      <c r="F64" s="12"/>
      <c r="G64" s="12"/>
      <c r="Q64" s="19"/>
    </row>
    <row r="65" spans="4:17" customFormat="1" x14ac:dyDescent="0.35">
      <c r="D65" s="12"/>
      <c r="E65" s="12"/>
      <c r="F65" s="12"/>
      <c r="G65" s="12"/>
      <c r="Q65" s="19"/>
    </row>
    <row r="66" spans="4:17" customFormat="1" x14ac:dyDescent="0.35">
      <c r="D66" s="12"/>
      <c r="E66" s="12"/>
      <c r="F66" s="12"/>
      <c r="G66" s="12"/>
      <c r="Q66" s="19"/>
    </row>
    <row r="67" spans="4:17" customFormat="1" x14ac:dyDescent="0.35">
      <c r="D67" s="12"/>
      <c r="E67" s="12"/>
      <c r="F67" s="12"/>
      <c r="G67" s="12"/>
      <c r="Q67" s="19"/>
    </row>
    <row r="68" spans="4:17" customFormat="1" x14ac:dyDescent="0.35">
      <c r="D68" s="12"/>
      <c r="E68" s="12"/>
      <c r="F68" s="12"/>
      <c r="G68" s="12"/>
      <c r="Q68" s="19"/>
    </row>
    <row r="69" spans="4:17" customFormat="1" x14ac:dyDescent="0.35">
      <c r="D69" s="12"/>
      <c r="E69" s="12"/>
      <c r="F69" s="12"/>
      <c r="G69" s="12"/>
      <c r="Q69" s="19"/>
    </row>
    <row r="70" spans="4:17" customFormat="1" x14ac:dyDescent="0.35">
      <c r="D70" s="12"/>
      <c r="E70" s="12"/>
      <c r="F70" s="12"/>
      <c r="G70" s="12"/>
      <c r="Q70" s="19"/>
    </row>
    <row r="71" spans="4:17" customFormat="1" x14ac:dyDescent="0.35">
      <c r="D71" s="12"/>
      <c r="E71" s="12"/>
      <c r="F71" s="12"/>
      <c r="G71" s="12"/>
      <c r="Q71" s="19"/>
    </row>
    <row r="72" spans="4:17" customFormat="1" x14ac:dyDescent="0.35">
      <c r="D72" s="12"/>
      <c r="E72" s="12"/>
      <c r="F72" s="12"/>
      <c r="G72" s="12"/>
      <c r="Q72" s="19"/>
    </row>
    <row r="73" spans="4:17" customFormat="1" x14ac:dyDescent="0.35">
      <c r="D73" s="12"/>
      <c r="E73" s="12"/>
      <c r="F73" s="12"/>
      <c r="G73" s="12"/>
      <c r="Q73" s="19"/>
    </row>
    <row r="74" spans="4:17" customFormat="1" x14ac:dyDescent="0.35">
      <c r="D74" s="12"/>
      <c r="E74" s="12"/>
      <c r="F74" s="12"/>
      <c r="G74" s="12"/>
      <c r="Q74" s="19"/>
    </row>
    <row r="75" spans="4:17" customFormat="1" x14ac:dyDescent="0.35">
      <c r="D75" s="12"/>
      <c r="E75" s="12"/>
      <c r="F75" s="12"/>
      <c r="G75" s="12"/>
      <c r="Q75" s="19"/>
    </row>
    <row r="76" spans="4:17" customFormat="1" x14ac:dyDescent="0.35">
      <c r="D76" s="12"/>
      <c r="E76" s="12"/>
      <c r="F76" s="12"/>
      <c r="G76" s="12"/>
      <c r="Q76" s="19"/>
    </row>
    <row r="77" spans="4:17" customFormat="1" x14ac:dyDescent="0.35">
      <c r="D77" s="12"/>
      <c r="E77" s="12"/>
      <c r="F77" s="12"/>
      <c r="G77" s="12"/>
      <c r="Q77" s="19"/>
    </row>
    <row r="78" spans="4:17" customFormat="1" x14ac:dyDescent="0.35">
      <c r="D78" s="12"/>
      <c r="E78" s="12"/>
      <c r="F78" s="12"/>
      <c r="G78" s="12"/>
      <c r="Q78" s="19"/>
    </row>
    <row r="79" spans="4:17" customFormat="1" x14ac:dyDescent="0.35">
      <c r="D79" s="12"/>
      <c r="E79" s="12"/>
      <c r="F79" s="12"/>
      <c r="G79" s="12"/>
      <c r="Q79" s="19"/>
    </row>
    <row r="80" spans="4:17" customFormat="1" x14ac:dyDescent="0.35">
      <c r="D80" s="12"/>
      <c r="E80" s="12"/>
      <c r="F80" s="12"/>
      <c r="G80" s="12"/>
      <c r="Q80" s="19"/>
    </row>
    <row r="81" spans="4:17" customFormat="1" x14ac:dyDescent="0.35">
      <c r="D81" s="12"/>
      <c r="E81" s="12"/>
      <c r="F81" s="12"/>
      <c r="G81" s="12"/>
      <c r="Q81" s="19"/>
    </row>
    <row r="82" spans="4:17" customFormat="1" x14ac:dyDescent="0.35">
      <c r="D82" s="12"/>
      <c r="E82" s="12"/>
      <c r="F82" s="12"/>
      <c r="G82" s="12"/>
      <c r="Q82" s="19"/>
    </row>
    <row r="83" spans="4:17" customFormat="1" x14ac:dyDescent="0.35">
      <c r="D83" s="12"/>
      <c r="E83" s="12"/>
      <c r="F83" s="12"/>
      <c r="G83" s="12"/>
      <c r="Q83" s="19"/>
    </row>
    <row r="84" spans="4:17" customFormat="1" x14ac:dyDescent="0.35">
      <c r="D84" s="12"/>
      <c r="E84" s="12"/>
      <c r="F84" s="12"/>
      <c r="G84" s="12"/>
      <c r="Q84" s="19"/>
    </row>
    <row r="85" spans="4:17" customFormat="1" x14ac:dyDescent="0.35">
      <c r="D85" s="12"/>
      <c r="E85" s="12"/>
      <c r="F85" s="12"/>
      <c r="G85" s="12"/>
      <c r="Q85" s="19"/>
    </row>
    <row r="86" spans="4:17" customFormat="1" x14ac:dyDescent="0.35">
      <c r="D86" s="12"/>
      <c r="E86" s="12"/>
      <c r="F86" s="12"/>
      <c r="G86" s="12"/>
      <c r="Q86" s="19"/>
    </row>
    <row r="87" spans="4:17" customFormat="1" x14ac:dyDescent="0.35">
      <c r="D87" s="12"/>
      <c r="E87" s="12"/>
      <c r="F87" s="12"/>
      <c r="G87" s="12"/>
      <c r="Q87" s="19"/>
    </row>
    <row r="88" spans="4:17" customFormat="1" x14ac:dyDescent="0.35">
      <c r="D88" s="12"/>
      <c r="E88" s="12"/>
      <c r="F88" s="12"/>
      <c r="G88" s="12"/>
      <c r="Q88" s="19"/>
    </row>
    <row r="89" spans="4:17" customFormat="1" x14ac:dyDescent="0.35">
      <c r="D89" s="12"/>
      <c r="E89" s="12"/>
      <c r="F89" s="12"/>
      <c r="G89" s="12"/>
      <c r="Q89" s="19"/>
    </row>
    <row r="90" spans="4:17" customFormat="1" x14ac:dyDescent="0.35">
      <c r="D90" s="12"/>
      <c r="E90" s="12"/>
      <c r="F90" s="12"/>
      <c r="G90" s="12"/>
      <c r="Q90" s="19"/>
    </row>
    <row r="91" spans="4:17" customFormat="1" x14ac:dyDescent="0.35">
      <c r="D91" s="12"/>
      <c r="E91" s="12"/>
      <c r="F91" s="12"/>
      <c r="G91" s="12"/>
      <c r="Q91" s="19"/>
    </row>
    <row r="92" spans="4:17" customFormat="1" x14ac:dyDescent="0.35">
      <c r="D92" s="12"/>
      <c r="E92" s="12"/>
      <c r="F92" s="12"/>
      <c r="G92" s="12"/>
      <c r="Q92" s="19"/>
    </row>
    <row r="93" spans="4:17" customFormat="1" x14ac:dyDescent="0.35">
      <c r="D93" s="12"/>
      <c r="E93" s="12"/>
      <c r="F93" s="12"/>
      <c r="G93" s="12"/>
      <c r="Q93" s="19"/>
    </row>
    <row r="94" spans="4:17" customFormat="1" x14ac:dyDescent="0.35">
      <c r="D94" s="12"/>
      <c r="E94" s="12"/>
      <c r="F94" s="12"/>
      <c r="G94" s="12"/>
      <c r="Q94" s="19"/>
    </row>
    <row r="95" spans="4:17" customFormat="1" x14ac:dyDescent="0.35">
      <c r="D95" s="12"/>
      <c r="E95" s="12"/>
      <c r="F95" s="12"/>
      <c r="G95" s="12"/>
      <c r="Q95" s="19"/>
    </row>
    <row r="96" spans="4:17" customFormat="1" x14ac:dyDescent="0.35">
      <c r="D96" s="12"/>
      <c r="E96" s="12"/>
      <c r="F96" s="12"/>
      <c r="G96" s="12"/>
      <c r="Q96" s="19"/>
    </row>
    <row r="97" spans="4:17" customFormat="1" x14ac:dyDescent="0.35">
      <c r="D97" s="12"/>
      <c r="E97" s="12"/>
      <c r="F97" s="12"/>
      <c r="G97" s="12"/>
      <c r="Q97" s="19"/>
    </row>
    <row r="98" spans="4:17" customFormat="1" x14ac:dyDescent="0.35">
      <c r="D98" s="12"/>
      <c r="E98" s="12"/>
      <c r="F98" s="12"/>
      <c r="G98" s="12"/>
      <c r="Q98" s="19"/>
    </row>
    <row r="99" spans="4:17" customFormat="1" x14ac:dyDescent="0.35">
      <c r="D99" s="12"/>
      <c r="E99" s="12"/>
      <c r="F99" s="12"/>
      <c r="G99" s="12"/>
      <c r="Q99" s="19"/>
    </row>
    <row r="100" spans="4:17" customFormat="1" x14ac:dyDescent="0.35">
      <c r="D100" s="12"/>
      <c r="E100" s="12"/>
      <c r="F100" s="12"/>
      <c r="G100" s="12"/>
      <c r="Q100" s="19"/>
    </row>
    <row r="101" spans="4:17" customFormat="1" x14ac:dyDescent="0.35">
      <c r="D101" s="12"/>
      <c r="E101" s="12"/>
      <c r="F101" s="12"/>
      <c r="G101" s="12"/>
      <c r="Q101" s="19"/>
    </row>
    <row r="102" spans="4:17" customFormat="1" x14ac:dyDescent="0.35">
      <c r="D102" s="12"/>
      <c r="E102" s="12"/>
      <c r="F102" s="12"/>
      <c r="G102" s="12"/>
      <c r="Q102" s="19"/>
    </row>
    <row r="103" spans="4:17" customFormat="1" x14ac:dyDescent="0.35">
      <c r="D103" s="12"/>
      <c r="E103" s="12"/>
      <c r="F103" s="12"/>
      <c r="G103" s="12"/>
      <c r="Q103" s="19"/>
    </row>
    <row r="104" spans="4:17" customFormat="1" x14ac:dyDescent="0.35">
      <c r="D104" s="12"/>
      <c r="E104" s="12"/>
      <c r="F104" s="12"/>
      <c r="G104" s="12"/>
      <c r="Q104" s="19"/>
    </row>
    <row r="105" spans="4:17" customFormat="1" x14ac:dyDescent="0.35">
      <c r="D105" s="12"/>
      <c r="E105" s="12"/>
      <c r="F105" s="12"/>
      <c r="G105" s="12"/>
      <c r="Q105" s="19"/>
    </row>
    <row r="106" spans="4:17" customFormat="1" x14ac:dyDescent="0.35">
      <c r="D106" s="12"/>
      <c r="E106" s="12"/>
      <c r="F106" s="12"/>
      <c r="G106" s="12"/>
      <c r="Q106" s="19"/>
    </row>
    <row r="107" spans="4:17" customFormat="1" x14ac:dyDescent="0.35">
      <c r="D107" s="12"/>
      <c r="E107" s="12"/>
      <c r="F107" s="12"/>
      <c r="G107" s="12"/>
      <c r="Q107" s="19"/>
    </row>
    <row r="108" spans="4:17" customFormat="1" x14ac:dyDescent="0.35">
      <c r="D108" s="12"/>
      <c r="E108" s="12"/>
      <c r="F108" s="12"/>
      <c r="G108" s="12"/>
      <c r="Q108" s="19"/>
    </row>
    <row r="109" spans="4:17" customFormat="1" x14ac:dyDescent="0.35">
      <c r="D109" s="12"/>
      <c r="E109" s="12"/>
      <c r="F109" s="12"/>
      <c r="G109" s="12"/>
      <c r="Q109" s="19"/>
    </row>
    <row r="110" spans="4:17" customFormat="1" x14ac:dyDescent="0.35">
      <c r="D110" s="12"/>
      <c r="E110" s="12"/>
      <c r="F110" s="12"/>
      <c r="G110" s="12"/>
      <c r="Q110" s="19"/>
    </row>
    <row r="111" spans="4:17" customFormat="1" x14ac:dyDescent="0.35">
      <c r="D111" s="12"/>
      <c r="E111" s="12"/>
      <c r="F111" s="12"/>
      <c r="G111" s="12"/>
      <c r="Q111" s="19"/>
    </row>
    <row r="112" spans="4:17" customFormat="1" x14ac:dyDescent="0.35">
      <c r="D112" s="12"/>
      <c r="E112" s="12"/>
      <c r="F112" s="12"/>
      <c r="G112" s="12"/>
      <c r="Q112" s="19"/>
    </row>
    <row r="113" spans="4:17" customFormat="1" x14ac:dyDescent="0.35">
      <c r="D113" s="12"/>
      <c r="E113" s="12"/>
      <c r="F113" s="12"/>
      <c r="G113" s="12"/>
      <c r="Q113" s="19"/>
    </row>
    <row r="114" spans="4:17" customFormat="1" x14ac:dyDescent="0.35">
      <c r="D114" s="12"/>
      <c r="E114" s="12"/>
      <c r="F114" s="12"/>
      <c r="G114" s="12"/>
      <c r="Q114" s="19"/>
    </row>
    <row r="115" spans="4:17" customFormat="1" x14ac:dyDescent="0.35">
      <c r="D115" s="12"/>
      <c r="E115" s="12"/>
      <c r="F115" s="12"/>
      <c r="G115" s="12"/>
      <c r="Q115" s="19"/>
    </row>
    <row r="116" spans="4:17" customFormat="1" x14ac:dyDescent="0.35">
      <c r="D116" s="12"/>
      <c r="E116" s="12"/>
      <c r="F116" s="12"/>
      <c r="G116" s="12"/>
      <c r="Q116" s="19"/>
    </row>
    <row r="117" spans="4:17" customFormat="1" x14ac:dyDescent="0.35">
      <c r="D117" s="12"/>
      <c r="E117" s="12"/>
      <c r="F117" s="12"/>
      <c r="G117" s="12"/>
      <c r="Q117" s="19"/>
    </row>
    <row r="118" spans="4:17" customFormat="1" x14ac:dyDescent="0.35">
      <c r="D118" s="12"/>
      <c r="E118" s="12"/>
      <c r="F118" s="12"/>
      <c r="G118" s="12"/>
      <c r="Q118" s="19"/>
    </row>
    <row r="119" spans="4:17" customFormat="1" x14ac:dyDescent="0.35">
      <c r="D119" s="12"/>
      <c r="E119" s="12"/>
      <c r="F119" s="12"/>
      <c r="G119" s="12"/>
      <c r="Q119" s="19"/>
    </row>
    <row r="120" spans="4:17" customFormat="1" x14ac:dyDescent="0.35">
      <c r="D120" s="12"/>
      <c r="E120" s="12"/>
      <c r="F120" s="12"/>
      <c r="G120" s="12"/>
      <c r="Q120" s="19"/>
    </row>
    <row r="121" spans="4:17" customFormat="1" x14ac:dyDescent="0.35">
      <c r="D121" s="12"/>
      <c r="E121" s="12"/>
      <c r="F121" s="12"/>
      <c r="G121" s="12"/>
      <c r="Q121" s="19"/>
    </row>
    <row r="122" spans="4:17" customFormat="1" x14ac:dyDescent="0.35">
      <c r="D122" s="12"/>
      <c r="E122" s="12"/>
      <c r="F122" s="12"/>
      <c r="G122" s="12"/>
      <c r="Q122" s="19"/>
    </row>
    <row r="123" spans="4:17" customFormat="1" x14ac:dyDescent="0.35">
      <c r="D123" s="12"/>
      <c r="E123" s="12"/>
      <c r="F123" s="12"/>
      <c r="G123" s="12"/>
      <c r="Q123" s="19"/>
    </row>
    <row r="124" spans="4:17" customFormat="1" x14ac:dyDescent="0.35">
      <c r="D124" s="12"/>
      <c r="E124" s="12"/>
      <c r="F124" s="12"/>
      <c r="G124" s="12"/>
      <c r="Q124" s="19"/>
    </row>
    <row r="125" spans="4:17" customFormat="1" x14ac:dyDescent="0.35">
      <c r="D125" s="12"/>
      <c r="E125" s="12"/>
      <c r="F125" s="12"/>
      <c r="G125" s="12"/>
      <c r="Q125" s="19"/>
    </row>
    <row r="126" spans="4:17" customFormat="1" x14ac:dyDescent="0.35">
      <c r="D126" s="12"/>
      <c r="E126" s="12"/>
      <c r="F126" s="12"/>
      <c r="G126" s="12"/>
      <c r="Q126" s="19"/>
    </row>
    <row r="127" spans="4:17" customFormat="1" x14ac:dyDescent="0.35">
      <c r="D127" s="12"/>
      <c r="E127" s="12"/>
      <c r="F127" s="12"/>
      <c r="G127" s="12"/>
      <c r="Q127" s="19"/>
    </row>
    <row r="128" spans="4:17" customFormat="1" x14ac:dyDescent="0.35">
      <c r="D128" s="12"/>
      <c r="E128" s="12"/>
      <c r="F128" s="12"/>
      <c r="G128" s="12"/>
      <c r="Q128" s="19"/>
    </row>
    <row r="129" spans="4:17" customFormat="1" x14ac:dyDescent="0.35">
      <c r="D129" s="12"/>
      <c r="E129" s="12"/>
      <c r="F129" s="12"/>
      <c r="G129" s="12"/>
      <c r="Q129" s="19"/>
    </row>
    <row r="130" spans="4:17" customFormat="1" x14ac:dyDescent="0.35">
      <c r="D130" s="12"/>
      <c r="E130" s="12"/>
      <c r="F130" s="12"/>
      <c r="G130" s="12"/>
      <c r="Q130" s="19"/>
    </row>
    <row r="131" spans="4:17" customFormat="1" x14ac:dyDescent="0.35">
      <c r="D131" s="12"/>
      <c r="E131" s="12"/>
      <c r="F131" s="12"/>
      <c r="G131" s="12"/>
      <c r="Q131" s="19"/>
    </row>
    <row r="132" spans="4:17" customFormat="1" x14ac:dyDescent="0.35">
      <c r="D132" s="12"/>
      <c r="E132" s="12"/>
      <c r="F132" s="12"/>
      <c r="G132" s="12"/>
      <c r="Q132" s="19"/>
    </row>
    <row r="133" spans="4:17" customFormat="1" x14ac:dyDescent="0.35">
      <c r="D133" s="12"/>
      <c r="E133" s="12"/>
      <c r="F133" s="12"/>
      <c r="G133" s="12"/>
      <c r="Q133" s="19"/>
    </row>
    <row r="134" spans="4:17" customFormat="1" x14ac:dyDescent="0.35">
      <c r="D134" s="12"/>
      <c r="E134" s="12"/>
      <c r="F134" s="12"/>
      <c r="G134" s="12"/>
      <c r="Q134" s="19"/>
    </row>
    <row r="135" spans="4:17" customFormat="1" x14ac:dyDescent="0.35">
      <c r="D135" s="12"/>
      <c r="E135" s="12"/>
      <c r="F135" s="12"/>
      <c r="G135" s="12"/>
      <c r="Q135" s="19"/>
    </row>
    <row r="136" spans="4:17" customFormat="1" x14ac:dyDescent="0.35">
      <c r="D136" s="12"/>
      <c r="E136" s="12"/>
      <c r="F136" s="12"/>
      <c r="G136" s="12"/>
      <c r="Q136" s="19"/>
    </row>
    <row r="137" spans="4:17" customFormat="1" x14ac:dyDescent="0.35">
      <c r="D137" s="12"/>
      <c r="E137" s="12"/>
      <c r="F137" s="12"/>
      <c r="G137" s="12"/>
      <c r="Q137" s="19"/>
    </row>
    <row r="138" spans="4:17" customFormat="1" x14ac:dyDescent="0.35">
      <c r="D138" s="12"/>
      <c r="E138" s="12"/>
      <c r="F138" s="12"/>
      <c r="G138" s="12"/>
      <c r="Q138" s="19"/>
    </row>
    <row r="139" spans="4:17" customFormat="1" x14ac:dyDescent="0.35">
      <c r="D139" s="12"/>
      <c r="E139" s="12"/>
      <c r="F139" s="12"/>
      <c r="G139" s="12"/>
      <c r="Q139" s="19"/>
    </row>
    <row r="140" spans="4:17" customFormat="1" x14ac:dyDescent="0.35">
      <c r="D140" s="12"/>
      <c r="E140" s="12"/>
      <c r="F140" s="12"/>
      <c r="G140" s="12"/>
      <c r="Q140" s="19"/>
    </row>
    <row r="141" spans="4:17" customFormat="1" x14ac:dyDescent="0.35">
      <c r="D141" s="12"/>
      <c r="E141" s="12"/>
      <c r="F141" s="12"/>
      <c r="G141" s="12"/>
      <c r="Q141" s="19"/>
    </row>
    <row r="142" spans="4:17" customFormat="1" x14ac:dyDescent="0.35">
      <c r="D142" s="12"/>
      <c r="E142" s="12"/>
      <c r="F142" s="12"/>
      <c r="G142" s="12"/>
      <c r="Q142" s="19"/>
    </row>
    <row r="143" spans="4:17" customFormat="1" x14ac:dyDescent="0.35">
      <c r="D143" s="12"/>
      <c r="E143" s="12"/>
      <c r="F143" s="12"/>
      <c r="G143" s="12"/>
      <c r="Q143" s="19"/>
    </row>
    <row r="144" spans="4:17" customFormat="1" x14ac:dyDescent="0.35">
      <c r="D144" s="12"/>
      <c r="E144" s="12"/>
      <c r="F144" s="12"/>
      <c r="G144" s="12"/>
      <c r="Q144" s="19"/>
    </row>
    <row r="145" spans="4:17" customFormat="1" x14ac:dyDescent="0.35">
      <c r="D145" s="12"/>
      <c r="E145" s="12"/>
      <c r="F145" s="12"/>
      <c r="G145" s="12"/>
      <c r="Q145" s="19"/>
    </row>
    <row r="146" spans="4:17" customFormat="1" x14ac:dyDescent="0.35">
      <c r="D146" s="12"/>
      <c r="E146" s="12"/>
      <c r="F146" s="12"/>
      <c r="G146" s="12"/>
      <c r="Q146" s="19"/>
    </row>
    <row r="147" spans="4:17" customFormat="1" x14ac:dyDescent="0.35">
      <c r="D147" s="12"/>
      <c r="E147" s="12"/>
      <c r="F147" s="12"/>
      <c r="G147" s="12"/>
      <c r="Q147" s="19"/>
    </row>
    <row r="148" spans="4:17" customFormat="1" x14ac:dyDescent="0.35">
      <c r="D148" s="12"/>
      <c r="E148" s="12"/>
      <c r="F148" s="12"/>
      <c r="G148" s="12"/>
      <c r="Q148" s="19"/>
    </row>
    <row r="149" spans="4:17" customFormat="1" x14ac:dyDescent="0.35">
      <c r="D149" s="12"/>
      <c r="E149" s="12"/>
      <c r="F149" s="12"/>
      <c r="G149" s="12"/>
      <c r="Q149" s="19"/>
    </row>
    <row r="150" spans="4:17" customFormat="1" x14ac:dyDescent="0.35">
      <c r="D150" s="12"/>
      <c r="E150" s="12"/>
      <c r="F150" s="12"/>
      <c r="G150" s="12"/>
      <c r="Q150" s="19"/>
    </row>
    <row r="151" spans="4:17" customFormat="1" x14ac:dyDescent="0.35">
      <c r="D151" s="12"/>
      <c r="E151" s="12"/>
      <c r="F151" s="12"/>
      <c r="G151" s="12"/>
      <c r="Q151" s="19"/>
    </row>
    <row r="152" spans="4:17" customFormat="1" x14ac:dyDescent="0.35">
      <c r="D152" s="12"/>
      <c r="E152" s="12"/>
      <c r="F152" s="12"/>
      <c r="G152" s="12"/>
      <c r="Q152" s="19"/>
    </row>
    <row r="153" spans="4:17" customFormat="1" x14ac:dyDescent="0.35">
      <c r="D153" s="12"/>
      <c r="E153" s="12"/>
      <c r="F153" s="12"/>
      <c r="G153" s="12"/>
      <c r="Q153" s="19"/>
    </row>
    <row r="154" spans="4:17" customFormat="1" x14ac:dyDescent="0.35">
      <c r="D154" s="12"/>
      <c r="E154" s="12"/>
      <c r="F154" s="12"/>
      <c r="G154" s="12"/>
      <c r="Q154" s="19"/>
    </row>
    <row r="155" spans="4:17" customFormat="1" x14ac:dyDescent="0.35">
      <c r="D155" s="12"/>
      <c r="E155" s="12"/>
      <c r="F155" s="12"/>
      <c r="G155" s="12"/>
      <c r="Q155" s="19"/>
    </row>
    <row r="156" spans="4:17" customFormat="1" x14ac:dyDescent="0.35">
      <c r="D156" s="12"/>
      <c r="E156" s="12"/>
      <c r="F156" s="12"/>
      <c r="G156" s="12"/>
      <c r="Q156" s="19"/>
    </row>
    <row r="157" spans="4:17" customFormat="1" x14ac:dyDescent="0.35">
      <c r="D157" s="12"/>
      <c r="E157" s="12"/>
      <c r="F157" s="12"/>
      <c r="G157" s="12"/>
      <c r="Q157" s="19"/>
    </row>
    <row r="158" spans="4:17" customFormat="1" x14ac:dyDescent="0.35">
      <c r="D158" s="12"/>
      <c r="E158" s="12"/>
      <c r="F158" s="12"/>
      <c r="G158" s="12"/>
      <c r="Q158" s="19"/>
    </row>
    <row r="159" spans="4:17" customFormat="1" x14ac:dyDescent="0.35">
      <c r="D159" s="12"/>
      <c r="E159" s="12"/>
      <c r="F159" s="12"/>
      <c r="G159" s="12"/>
      <c r="Q159" s="19"/>
    </row>
    <row r="160" spans="4:17" customFormat="1" x14ac:dyDescent="0.35">
      <c r="D160" s="12"/>
      <c r="E160" s="12"/>
      <c r="F160" s="12"/>
      <c r="G160" s="12"/>
      <c r="Q160" s="19"/>
    </row>
    <row r="161" spans="4:17" customFormat="1" x14ac:dyDescent="0.35">
      <c r="D161" s="12"/>
      <c r="E161" s="12"/>
      <c r="F161" s="12"/>
      <c r="G161" s="12"/>
      <c r="Q161" s="19"/>
    </row>
    <row r="162" spans="4:17" customFormat="1" x14ac:dyDescent="0.35">
      <c r="D162" s="12"/>
      <c r="E162" s="12"/>
      <c r="F162" s="12"/>
      <c r="G162" s="12"/>
      <c r="Q162" s="19"/>
    </row>
    <row r="163" spans="4:17" customFormat="1" x14ac:dyDescent="0.35">
      <c r="D163" s="12"/>
      <c r="E163" s="12"/>
      <c r="F163" s="12"/>
      <c r="G163" s="12"/>
      <c r="Q163" s="19"/>
    </row>
    <row r="164" spans="4:17" customFormat="1" x14ac:dyDescent="0.35">
      <c r="D164" s="12"/>
      <c r="E164" s="12"/>
      <c r="F164" s="12"/>
      <c r="G164" s="12"/>
      <c r="Q164" s="19"/>
    </row>
    <row r="165" spans="4:17" customFormat="1" x14ac:dyDescent="0.35">
      <c r="D165" s="12"/>
      <c r="E165" s="12"/>
      <c r="F165" s="12"/>
      <c r="G165" s="12"/>
      <c r="Q165" s="19"/>
    </row>
    <row r="166" spans="4:17" customFormat="1" x14ac:dyDescent="0.35">
      <c r="D166" s="12"/>
      <c r="E166" s="12"/>
      <c r="F166" s="12"/>
      <c r="G166" s="12"/>
      <c r="Q166" s="19"/>
    </row>
    <row r="167" spans="4:17" customFormat="1" x14ac:dyDescent="0.35">
      <c r="D167" s="12"/>
      <c r="E167" s="12"/>
      <c r="F167" s="12"/>
      <c r="G167" s="12"/>
      <c r="Q167" s="19"/>
    </row>
    <row r="168" spans="4:17" customFormat="1" x14ac:dyDescent="0.35">
      <c r="D168" s="12"/>
      <c r="E168" s="12"/>
      <c r="F168" s="12"/>
      <c r="G168" s="12"/>
      <c r="Q168" s="19"/>
    </row>
    <row r="169" spans="4:17" customFormat="1" x14ac:dyDescent="0.35">
      <c r="D169" s="12"/>
      <c r="E169" s="12"/>
      <c r="F169" s="12"/>
      <c r="G169" s="12"/>
      <c r="Q169" s="19"/>
    </row>
    <row r="170" spans="4:17" customFormat="1" x14ac:dyDescent="0.35">
      <c r="D170" s="12"/>
      <c r="E170" s="12"/>
      <c r="F170" s="12"/>
      <c r="G170" s="12"/>
      <c r="Q170" s="19"/>
    </row>
    <row r="171" spans="4:17" customFormat="1" x14ac:dyDescent="0.35">
      <c r="D171" s="12"/>
      <c r="E171" s="12"/>
      <c r="F171" s="12"/>
      <c r="G171" s="12"/>
      <c r="Q171" s="19"/>
    </row>
    <row r="172" spans="4:17" customFormat="1" x14ac:dyDescent="0.35">
      <c r="D172" s="12"/>
      <c r="E172" s="12"/>
      <c r="F172" s="12"/>
      <c r="G172" s="12"/>
      <c r="Q172" s="19"/>
    </row>
    <row r="173" spans="4:17" customFormat="1" x14ac:dyDescent="0.35">
      <c r="D173" s="12"/>
      <c r="E173" s="12"/>
      <c r="F173" s="12"/>
      <c r="G173" s="12"/>
      <c r="Q173" s="19"/>
    </row>
    <row r="174" spans="4:17" customFormat="1" x14ac:dyDescent="0.35">
      <c r="D174" s="12"/>
      <c r="E174" s="12"/>
      <c r="F174" s="12"/>
      <c r="G174" s="12"/>
      <c r="Q174" s="19"/>
    </row>
    <row r="175" spans="4:17" customFormat="1" x14ac:dyDescent="0.35">
      <c r="D175" s="12"/>
      <c r="E175" s="12"/>
      <c r="F175" s="12"/>
      <c r="G175" s="12"/>
      <c r="Q175" s="19"/>
    </row>
    <row r="176" spans="4:17" customFormat="1" x14ac:dyDescent="0.35">
      <c r="D176" s="12"/>
      <c r="E176" s="12"/>
      <c r="F176" s="12"/>
      <c r="G176" s="12"/>
      <c r="Q176" s="19"/>
    </row>
    <row r="177" spans="4:161" customFormat="1" x14ac:dyDescent="0.35">
      <c r="D177" s="12"/>
      <c r="E177" s="12"/>
      <c r="F177" s="12"/>
      <c r="G177" s="12"/>
      <c r="Q177" s="19"/>
    </row>
    <row r="178" spans="4:161" customFormat="1" x14ac:dyDescent="0.35">
      <c r="D178" s="12"/>
      <c r="E178" s="12"/>
      <c r="F178" s="12"/>
      <c r="G178" s="12"/>
      <c r="Q178" s="19"/>
    </row>
    <row r="179" spans="4:161" customFormat="1" x14ac:dyDescent="0.35">
      <c r="D179" s="12"/>
      <c r="E179" s="12"/>
      <c r="F179" s="12"/>
      <c r="G179" s="12"/>
      <c r="Q179" s="19"/>
    </row>
    <row r="180" spans="4:161" customFormat="1" x14ac:dyDescent="0.35">
      <c r="D180" s="12"/>
      <c r="E180" s="12"/>
      <c r="F180" s="12"/>
      <c r="G180" s="12"/>
      <c r="Q180" s="19"/>
    </row>
    <row r="181" spans="4:161" customFormat="1" x14ac:dyDescent="0.35">
      <c r="D181" s="12"/>
      <c r="E181" s="12"/>
      <c r="F181" s="12"/>
      <c r="G181" s="12"/>
      <c r="Q181" s="19"/>
    </row>
    <row r="182" spans="4:161" customFormat="1" x14ac:dyDescent="0.35">
      <c r="D182" s="12"/>
      <c r="E182" s="12"/>
      <c r="F182" s="12"/>
      <c r="G182" s="12"/>
      <c r="Q182" s="19"/>
    </row>
    <row r="183" spans="4:161" customFormat="1" x14ac:dyDescent="0.35">
      <c r="D183" s="12"/>
      <c r="E183" s="12"/>
      <c r="F183" s="12"/>
      <c r="G183" s="12"/>
      <c r="Q183" s="19"/>
    </row>
    <row r="184" spans="4:161" customFormat="1" x14ac:dyDescent="0.35">
      <c r="D184" s="12"/>
      <c r="E184" s="12"/>
      <c r="F184" s="12"/>
      <c r="G184" s="12"/>
      <c r="Q184" s="19"/>
    </row>
    <row r="185" spans="4:161" customFormat="1" x14ac:dyDescent="0.35">
      <c r="D185" s="12"/>
      <c r="E185" s="12"/>
      <c r="F185" s="12"/>
      <c r="G185" s="12"/>
      <c r="Q185" s="19"/>
    </row>
    <row r="186" spans="4:161" customFormat="1" x14ac:dyDescent="0.35">
      <c r="D186" s="12"/>
      <c r="E186" s="12"/>
      <c r="F186" s="12"/>
      <c r="G186" s="12"/>
      <c r="Q186" s="19"/>
    </row>
    <row r="187" spans="4:161" customFormat="1" x14ac:dyDescent="0.35">
      <c r="D187" s="12"/>
      <c r="E187" s="12"/>
      <c r="F187" s="12"/>
      <c r="G187" s="12"/>
      <c r="Q187" s="19"/>
    </row>
    <row r="188" spans="4:161" customFormat="1" x14ac:dyDescent="0.35">
      <c r="D188" s="12"/>
      <c r="E188" s="12"/>
      <c r="F188" s="12"/>
      <c r="G188" s="12"/>
      <c r="Q188" s="19"/>
    </row>
    <row r="189" spans="4:161" customFormat="1" x14ac:dyDescent="0.35">
      <c r="D189" s="12"/>
      <c r="E189" s="12"/>
      <c r="F189" s="12"/>
      <c r="G189" s="12"/>
      <c r="Q189" s="19"/>
    </row>
    <row r="190" spans="4:161" customFormat="1" x14ac:dyDescent="0.35">
      <c r="D190" s="12"/>
      <c r="E190" s="12"/>
      <c r="F190" s="12"/>
      <c r="G190" s="12"/>
      <c r="Q190" s="19"/>
    </row>
    <row r="191" spans="4:161" s="17" customFormat="1" x14ac:dyDescent="0.35">
      <c r="D191" s="16"/>
      <c r="E191" s="16"/>
      <c r="F191" s="16"/>
      <c r="G191" s="16"/>
      <c r="Q191" s="18"/>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row>
  </sheetData>
  <autoFilter ref="A1:FF1"/>
  <dataValidations count="1">
    <dataValidation type="list" allowBlank="1" showInputMessage="1" showErrorMessage="1" sqref="C2:C1048576">
      <formula1>"Yes, No"</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0">
        <x14:dataValidation type="list" allowBlank="1" showInputMessage="1" showErrorMessage="1">
          <x14:formula1>
            <xm:f>Dropdowns!$C$2:$C$6</xm:f>
          </x14:formula1>
          <xm:sqref>F2:F1048576</xm:sqref>
        </x14:dataValidation>
        <x14:dataValidation type="list" allowBlank="1" showInputMessage="1" showErrorMessage="1">
          <x14:formula1>
            <xm:f>Dropdowns!$G$2:$G$3</xm:f>
          </x14:formula1>
          <xm:sqref>M2:M1048576</xm:sqref>
        </x14:dataValidation>
        <x14:dataValidation type="list" allowBlank="1" showInputMessage="1" showErrorMessage="1">
          <x14:formula1>
            <xm:f>Dropdowns!$E$2:$E$5</xm:f>
          </x14:formula1>
          <xm:sqref>I2:I1048576</xm:sqref>
        </x14:dataValidation>
        <x14:dataValidation type="list" allowBlank="1" showInputMessage="1" showErrorMessage="1">
          <x14:formula1>
            <xm:f>Dropdowns!$M$2:$M$3</xm:f>
          </x14:formula1>
          <xm:sqref>R2:R1048576</xm:sqref>
        </x14:dataValidation>
        <x14:dataValidation type="list" allowBlank="1" showInputMessage="1" showErrorMessage="1">
          <x14:formula1>
            <xm:f>Dropdowns!$B$2:$B$4</xm:f>
          </x14:formula1>
          <xm:sqref>E2:E1048576</xm:sqref>
        </x14:dataValidation>
        <x14:dataValidation type="list" allowBlank="1" showInputMessage="1" showErrorMessage="1">
          <x14:formula1>
            <xm:f>Dropdowns!$I$2:$I$3</xm:f>
          </x14:formula1>
          <xm:sqref>O2:O1048576</xm:sqref>
        </x14:dataValidation>
        <x14:dataValidation type="list" allowBlank="1" showInputMessage="1" showErrorMessage="1">
          <x14:formula1>
            <xm:f>Dropdowns!$J$2:$J$3</xm:f>
          </x14:formula1>
          <xm:sqref>P2:P1048576</xm:sqref>
        </x14:dataValidation>
        <x14:dataValidation type="list" allowBlank="1" showInputMessage="1" showErrorMessage="1">
          <x14:formula1>
            <xm:f>Dropdowns!$D$2:$D$6</xm:f>
          </x14:formula1>
          <xm:sqref>G1:G1048576</xm:sqref>
        </x14:dataValidation>
        <x14:dataValidation type="list" allowBlank="1" showInputMessage="1" showErrorMessage="1">
          <x14:formula1>
            <xm:f>Dropdowns!$F$2:$F$3</xm:f>
          </x14:formula1>
          <xm:sqref>L1:M1048576</xm:sqref>
        </x14:dataValidation>
        <x14:dataValidation type="list" allowBlank="1" showInputMessage="1" showErrorMessage="1">
          <x14:formula1>
            <xm:f>Dropdowns!$H$2:$H$10</xm:f>
          </x14:formula1>
          <xm:sqref>N2:N1048576 N2:N1048576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workbookViewId="0">
      <selection activeCell="A2" sqref="A2:B2"/>
    </sheetView>
  </sheetViews>
  <sheetFormatPr defaultColWidth="8.81640625" defaultRowHeight="15.5" x14ac:dyDescent="0.35"/>
  <cols>
    <col min="1" max="1" width="34.1796875" style="4" customWidth="1"/>
    <col min="2" max="2" width="115.1796875" style="6" customWidth="1"/>
    <col min="3" max="16384" width="8.81640625" style="4"/>
  </cols>
  <sheetData>
    <row r="1" spans="1:2" ht="51" customHeight="1" x14ac:dyDescent="0.35">
      <c r="A1" s="213" t="s">
        <v>130</v>
      </c>
      <c r="B1" s="214"/>
    </row>
    <row r="2" spans="1:2" ht="293.25" customHeight="1" x14ac:dyDescent="0.35">
      <c r="A2" s="212" t="s">
        <v>86</v>
      </c>
      <c r="B2" s="212"/>
    </row>
    <row r="3" spans="1:2" ht="21" customHeight="1" x14ac:dyDescent="0.5">
      <c r="A3" s="64" t="s">
        <v>6</v>
      </c>
      <c r="B3" s="65" t="s">
        <v>7</v>
      </c>
    </row>
    <row r="4" spans="1:2" ht="215.25" customHeight="1" x14ac:dyDescent="0.35">
      <c r="A4" s="69" t="s">
        <v>1</v>
      </c>
      <c r="B4" s="68" t="s">
        <v>120</v>
      </c>
    </row>
    <row r="5" spans="1:2" ht="20.149999999999999" customHeight="1" x14ac:dyDescent="0.35">
      <c r="A5" s="70" t="s">
        <v>16</v>
      </c>
      <c r="B5" s="71" t="s">
        <v>17</v>
      </c>
    </row>
    <row r="6" spans="1:2" ht="46.5" x14ac:dyDescent="0.35">
      <c r="A6" s="69" t="s">
        <v>9</v>
      </c>
      <c r="B6" s="68" t="s">
        <v>12</v>
      </c>
    </row>
    <row r="7" spans="1:2" ht="30.75" customHeight="1" x14ac:dyDescent="0.35">
      <c r="A7" s="69" t="s">
        <v>10</v>
      </c>
      <c r="B7" s="74" t="s">
        <v>13</v>
      </c>
    </row>
    <row r="8" spans="1:2" ht="18" customHeight="1" x14ac:dyDescent="0.35">
      <c r="A8" s="66" t="s">
        <v>4</v>
      </c>
      <c r="B8" s="72" t="s">
        <v>11</v>
      </c>
    </row>
    <row r="9" spans="1:2" ht="18" customHeight="1" x14ac:dyDescent="0.35">
      <c r="A9" s="67" t="s">
        <v>73</v>
      </c>
      <c r="B9" s="74" t="s">
        <v>103</v>
      </c>
    </row>
    <row r="10" spans="1:2" ht="21.75" customHeight="1" x14ac:dyDescent="0.35">
      <c r="A10" s="69" t="s">
        <v>3</v>
      </c>
      <c r="B10" s="71" t="s">
        <v>28</v>
      </c>
    </row>
    <row r="11" spans="1:2" ht="135" customHeight="1" x14ac:dyDescent="0.35">
      <c r="A11" s="73" t="s">
        <v>45</v>
      </c>
      <c r="B11" s="74" t="s">
        <v>50</v>
      </c>
    </row>
    <row r="12" spans="1:2" ht="155" x14ac:dyDescent="0.35">
      <c r="A12" s="69" t="s">
        <v>8</v>
      </c>
      <c r="B12" s="68" t="s">
        <v>85</v>
      </c>
    </row>
    <row r="13" spans="1:2" ht="18" customHeight="1" x14ac:dyDescent="0.35">
      <c r="A13" s="69" t="s">
        <v>14</v>
      </c>
      <c r="B13" s="71" t="s">
        <v>15</v>
      </c>
    </row>
    <row r="14" spans="1:2" ht="217" x14ac:dyDescent="0.35">
      <c r="A14" s="73" t="s">
        <v>104</v>
      </c>
      <c r="B14" s="74" t="s">
        <v>131</v>
      </c>
    </row>
    <row r="15" spans="1:2" x14ac:dyDescent="0.35">
      <c r="A15" s="66" t="s">
        <v>5</v>
      </c>
      <c r="B15" s="74" t="s">
        <v>109</v>
      </c>
    </row>
    <row r="16" spans="1:2" ht="31" x14ac:dyDescent="0.35">
      <c r="A16" s="67" t="s">
        <v>54</v>
      </c>
      <c r="B16" s="84" t="s">
        <v>55</v>
      </c>
    </row>
    <row r="20" spans="2:2" x14ac:dyDescent="0.35">
      <c r="B20" s="5"/>
    </row>
    <row r="21" spans="2:2" x14ac:dyDescent="0.35">
      <c r="B21" s="5"/>
    </row>
  </sheetData>
  <sheetProtection algorithmName="SHA-512" hashValue="DPfiVi29/eVTOSYXETzs33aHPLBRd3Cv6FD22EsaP56KEn6T1UcWQXWl3PJE7TOlkMuV5Kzsd54b+j4aMRosrA==" saltValue="rF1Zy51fE4NTTefHLgFXHg==" spinCount="100000" sheet="1" objects="1" scenarios="1"/>
  <mergeCells count="2">
    <mergeCell ref="A2:B2"/>
    <mergeCell ref="A1:B1"/>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8"/>
  <sheetViews>
    <sheetView workbookViewId="0">
      <selection activeCell="A23" sqref="A23"/>
    </sheetView>
  </sheetViews>
  <sheetFormatPr defaultColWidth="184.1796875" defaultRowHeight="14.5" x14ac:dyDescent="0.35"/>
  <sheetData>
    <row r="1" spans="1:1" ht="26.5" thickBot="1" x14ac:dyDescent="0.4">
      <c r="A1" s="7" t="s">
        <v>44</v>
      </c>
    </row>
    <row r="2" spans="1:1" ht="16" thickBot="1" x14ac:dyDescent="0.4">
      <c r="A2" s="78" t="s">
        <v>110</v>
      </c>
    </row>
    <row r="3" spans="1:1" ht="15" thickBot="1" x14ac:dyDescent="0.4">
      <c r="A3" s="148" t="s">
        <v>111</v>
      </c>
    </row>
    <row r="4" spans="1:1" ht="15" thickBot="1" x14ac:dyDescent="0.4">
      <c r="A4" s="8"/>
    </row>
    <row r="5" spans="1:1" ht="16" thickBot="1" x14ac:dyDescent="0.4">
      <c r="A5" s="78" t="s">
        <v>112</v>
      </c>
    </row>
    <row r="6" spans="1:1" ht="15" thickBot="1" x14ac:dyDescent="0.4">
      <c r="A6" s="148" t="s">
        <v>140</v>
      </c>
    </row>
    <row r="7" spans="1:1" ht="15" thickBot="1" x14ac:dyDescent="0.4">
      <c r="A7" s="8"/>
    </row>
    <row r="8" spans="1:1" ht="16" thickBot="1" x14ac:dyDescent="0.4">
      <c r="A8" s="147" t="s">
        <v>145</v>
      </c>
    </row>
    <row r="9" spans="1:1" ht="16" thickBot="1" x14ac:dyDescent="0.4">
      <c r="A9" s="149" t="s">
        <v>146</v>
      </c>
    </row>
    <row r="10" spans="1:1" x14ac:dyDescent="0.35">
      <c r="A10" s="80" t="s">
        <v>121</v>
      </c>
    </row>
    <row r="11" spans="1:1" x14ac:dyDescent="0.35">
      <c r="A11" s="81" t="s">
        <v>125</v>
      </c>
    </row>
    <row r="12" spans="1:1" x14ac:dyDescent="0.35">
      <c r="A12" s="81" t="s">
        <v>132</v>
      </c>
    </row>
    <row r="13" spans="1:1" x14ac:dyDescent="0.35">
      <c r="A13" s="81" t="s">
        <v>133</v>
      </c>
    </row>
    <row r="14" spans="1:1" x14ac:dyDescent="0.35">
      <c r="A14" s="81" t="s">
        <v>134</v>
      </c>
    </row>
    <row r="15" spans="1:1" x14ac:dyDescent="0.35">
      <c r="A15" s="82" t="s">
        <v>126</v>
      </c>
    </row>
    <row r="16" spans="1:1" x14ac:dyDescent="0.35">
      <c r="A16" s="82" t="s">
        <v>122</v>
      </c>
    </row>
    <row r="17" spans="1:1" x14ac:dyDescent="0.35">
      <c r="A17" s="82" t="s">
        <v>119</v>
      </c>
    </row>
    <row r="18" spans="1:1" x14ac:dyDescent="0.35">
      <c r="A18" s="82" t="s">
        <v>136</v>
      </c>
    </row>
    <row r="19" spans="1:1" x14ac:dyDescent="0.35">
      <c r="A19" s="82" t="s">
        <v>135</v>
      </c>
    </row>
    <row r="20" spans="1:1" x14ac:dyDescent="0.35">
      <c r="A20" s="82" t="s">
        <v>137</v>
      </c>
    </row>
    <row r="21" spans="1:1" x14ac:dyDescent="0.35">
      <c r="A21" s="82" t="s">
        <v>129</v>
      </c>
    </row>
    <row r="22" spans="1:1" x14ac:dyDescent="0.35">
      <c r="A22" s="82" t="s">
        <v>123</v>
      </c>
    </row>
    <row r="23" spans="1:1" ht="29" x14ac:dyDescent="0.35">
      <c r="A23" s="82" t="s">
        <v>147</v>
      </c>
    </row>
    <row r="24" spans="1:1" x14ac:dyDescent="0.35">
      <c r="A24" s="81" t="s">
        <v>143</v>
      </c>
    </row>
    <row r="25" spans="1:1" x14ac:dyDescent="0.35">
      <c r="A25" s="81" t="s">
        <v>144</v>
      </c>
    </row>
    <row r="26" spans="1:1" ht="30.65" customHeight="1" x14ac:dyDescent="0.35">
      <c r="A26" s="82" t="s">
        <v>138</v>
      </c>
    </row>
    <row r="27" spans="1:1" ht="15" thickBot="1" x14ac:dyDescent="0.4">
      <c r="A27" s="83" t="s">
        <v>124</v>
      </c>
    </row>
    <row r="28" spans="1:1" x14ac:dyDescent="0.35">
      <c r="A28" s="8"/>
    </row>
  </sheetData>
  <sheetProtection algorithmName="SHA-512" hashValue="ZKeA5CpbIJg7PsPlwVYt/MBOmm1cC2yv/fMeLLd/kV0ebMoj/lP67B97V7R5BS9sOZiSul6SVWq4EJ5jd+QElA==" saltValue="ZFc1Ao8XfYj+aVS22MhtXQ==" spinCount="100000" sheet="1" objects="1" scenarios="1"/>
  <pageMargins left="0.75" right="0.75" top="1" bottom="1" header="0.5" footer="0.5"/>
  <pageSetup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topLeftCell="D1" workbookViewId="0">
      <selection activeCell="H11" sqref="H11"/>
    </sheetView>
  </sheetViews>
  <sheetFormatPr defaultRowHeight="14.5" x14ac:dyDescent="0.35"/>
  <cols>
    <col min="1" max="2" width="23.26953125" customWidth="1"/>
    <col min="3" max="4" width="16.7265625" customWidth="1"/>
    <col min="5" max="6" width="34.1796875" customWidth="1"/>
    <col min="7" max="7" width="23.54296875" customWidth="1"/>
    <col min="8" max="8" width="29.453125" customWidth="1"/>
    <col min="9" max="9" width="24.1796875" customWidth="1"/>
    <col min="10" max="12" width="24.453125" customWidth="1"/>
    <col min="13" max="13" width="20.1796875" customWidth="1"/>
  </cols>
  <sheetData>
    <row r="1" spans="1:13" s="76" customFormat="1" ht="58" x14ac:dyDescent="0.35">
      <c r="A1" s="77" t="s">
        <v>67</v>
      </c>
      <c r="B1" s="77" t="s">
        <v>88</v>
      </c>
      <c r="C1" s="77" t="s">
        <v>3</v>
      </c>
      <c r="D1" s="75" t="s">
        <v>113</v>
      </c>
      <c r="E1" s="77" t="s">
        <v>73</v>
      </c>
      <c r="F1" s="75" t="s">
        <v>127</v>
      </c>
      <c r="G1" s="77" t="s">
        <v>78</v>
      </c>
      <c r="H1" s="77" t="s">
        <v>99</v>
      </c>
      <c r="I1" s="75" t="s">
        <v>95</v>
      </c>
      <c r="J1" s="75" t="s">
        <v>96</v>
      </c>
      <c r="K1" s="75" t="s">
        <v>97</v>
      </c>
      <c r="L1" s="75" t="s">
        <v>100</v>
      </c>
      <c r="M1" s="77" t="s">
        <v>5</v>
      </c>
    </row>
    <row r="2" spans="1:13" x14ac:dyDescent="0.35">
      <c r="A2" s="62" t="s">
        <v>74</v>
      </c>
      <c r="B2" s="62" t="s">
        <v>14</v>
      </c>
      <c r="C2" s="62" t="s">
        <v>1</v>
      </c>
      <c r="D2" s="62" t="s">
        <v>115</v>
      </c>
      <c r="E2" s="62" t="s">
        <v>80</v>
      </c>
      <c r="F2" s="62" t="s">
        <v>101</v>
      </c>
      <c r="G2" s="62" t="s">
        <v>74</v>
      </c>
      <c r="H2" s="62" t="s">
        <v>91</v>
      </c>
      <c r="I2" s="62" t="s">
        <v>74</v>
      </c>
      <c r="J2" s="62" t="s">
        <v>74</v>
      </c>
      <c r="K2" s="62" t="s">
        <v>101</v>
      </c>
      <c r="L2" s="62" t="s">
        <v>74</v>
      </c>
      <c r="M2" s="62" t="s">
        <v>83</v>
      </c>
    </row>
    <row r="3" spans="1:13" x14ac:dyDescent="0.35">
      <c r="A3" s="62" t="s">
        <v>75</v>
      </c>
      <c r="B3" s="62" t="s">
        <v>89</v>
      </c>
      <c r="C3" s="62" t="s">
        <v>8</v>
      </c>
      <c r="D3" s="62" t="s">
        <v>114</v>
      </c>
      <c r="E3" s="62" t="s">
        <v>77</v>
      </c>
      <c r="F3" s="62" t="s">
        <v>75</v>
      </c>
      <c r="G3" s="62" t="s">
        <v>75</v>
      </c>
      <c r="H3" s="62" t="s">
        <v>92</v>
      </c>
      <c r="I3" s="62" t="s">
        <v>75</v>
      </c>
      <c r="J3" s="62" t="s">
        <v>75</v>
      </c>
      <c r="K3" s="62" t="s">
        <v>75</v>
      </c>
      <c r="L3" s="62" t="s">
        <v>75</v>
      </c>
      <c r="M3" s="62" t="s">
        <v>84</v>
      </c>
    </row>
    <row r="4" spans="1:13" x14ac:dyDescent="0.35">
      <c r="A4" s="62"/>
      <c r="B4" s="62" t="s">
        <v>90</v>
      </c>
      <c r="C4" s="62" t="s">
        <v>76</v>
      </c>
      <c r="D4" s="62" t="s">
        <v>116</v>
      </c>
      <c r="E4" s="62" t="s">
        <v>81</v>
      </c>
      <c r="F4" s="62"/>
      <c r="H4" s="62" t="s">
        <v>108</v>
      </c>
    </row>
    <row r="5" spans="1:13" x14ac:dyDescent="0.35">
      <c r="A5" s="62"/>
      <c r="B5" s="62"/>
      <c r="C5" s="62" t="s">
        <v>10</v>
      </c>
      <c r="D5" s="62" t="s">
        <v>117</v>
      </c>
      <c r="E5" s="62" t="s">
        <v>82</v>
      </c>
      <c r="F5" s="62"/>
      <c r="H5" s="62" t="s">
        <v>94</v>
      </c>
    </row>
    <row r="6" spans="1:13" x14ac:dyDescent="0.35">
      <c r="A6" s="62"/>
      <c r="B6" s="62"/>
      <c r="C6" s="62" t="s">
        <v>16</v>
      </c>
      <c r="D6" s="62" t="s">
        <v>118</v>
      </c>
      <c r="H6" s="62" t="s">
        <v>90</v>
      </c>
    </row>
    <row r="7" spans="1:13" x14ac:dyDescent="0.35">
      <c r="A7" s="62"/>
      <c r="B7" s="62"/>
      <c r="C7" s="62"/>
      <c r="D7" s="79"/>
      <c r="H7" s="62" t="s">
        <v>93</v>
      </c>
    </row>
    <row r="8" spans="1:13" x14ac:dyDescent="0.35">
      <c r="A8" s="62"/>
      <c r="B8" s="62"/>
      <c r="C8" s="62"/>
      <c r="D8" s="62"/>
      <c r="H8" s="62" t="s">
        <v>106</v>
      </c>
    </row>
    <row r="9" spans="1:13" x14ac:dyDescent="0.35">
      <c r="H9" s="62" t="s">
        <v>105</v>
      </c>
    </row>
    <row r="10" spans="1:13" x14ac:dyDescent="0.35">
      <c r="H10" s="62" t="s">
        <v>107</v>
      </c>
    </row>
    <row r="11" spans="1:13" x14ac:dyDescent="0.35">
      <c r="H11" s="62"/>
    </row>
  </sheetData>
  <dataValidations count="1">
    <dataValidation type="list" allowBlank="1" showInputMessage="1" showErrorMessage="1" sqref="K1">
      <formula1>$H$2:$H$11</formula1>
    </dataValidation>
  </dataValidations>
  <pageMargins left="0.7" right="0.7" top="0.75" bottom="0.75" header="0.3" footer="0.3"/>
  <pageSetup orientation="portrait" horizontalDpi="4294967294" vertic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
    </sheetView>
  </sheetViews>
  <sheetFormatPr defaultColWidth="9.1796875" defaultRowHeight="46.5" customHeight="1" x14ac:dyDescent="0.35"/>
  <cols>
    <col min="1" max="1" width="15" customWidth="1"/>
    <col min="2" max="2" width="17.453125" customWidth="1"/>
    <col min="3" max="3" width="109.81640625" customWidth="1"/>
  </cols>
  <sheetData>
    <row r="1" spans="1:3" ht="46.5" customHeight="1" x14ac:dyDescent="0.35">
      <c r="A1" s="215" t="s">
        <v>38</v>
      </c>
      <c r="B1" s="215"/>
      <c r="C1" s="215"/>
    </row>
    <row r="3" spans="1:3" ht="15.5" x14ac:dyDescent="0.35">
      <c r="A3" s="27" t="s">
        <v>39</v>
      </c>
      <c r="B3" s="27" t="s">
        <v>40</v>
      </c>
      <c r="C3" s="28" t="s">
        <v>41</v>
      </c>
    </row>
    <row r="4" spans="1:3" ht="46.5" customHeight="1" x14ac:dyDescent="0.35">
      <c r="A4" s="216"/>
      <c r="B4" s="1"/>
      <c r="C4" s="219"/>
    </row>
    <row r="5" spans="1:3" ht="46.5" customHeight="1" x14ac:dyDescent="0.35">
      <c r="A5" s="217"/>
      <c r="B5" s="1"/>
      <c r="C5" s="219"/>
    </row>
    <row r="6" spans="1:3" ht="46.5" customHeight="1" x14ac:dyDescent="0.35">
      <c r="A6" s="217"/>
      <c r="B6" s="1"/>
      <c r="C6" s="219"/>
    </row>
    <row r="7" spans="1:3" ht="46.5" customHeight="1" x14ac:dyDescent="0.35">
      <c r="A7" s="217"/>
      <c r="B7" s="1"/>
      <c r="C7" s="219"/>
    </row>
    <row r="8" spans="1:3" ht="46.5" customHeight="1" x14ac:dyDescent="0.35">
      <c r="A8" s="217"/>
      <c r="B8" s="1"/>
      <c r="C8" s="219"/>
    </row>
    <row r="9" spans="1:3" ht="46.5" customHeight="1" x14ac:dyDescent="0.35">
      <c r="A9" s="217"/>
      <c r="B9" s="1"/>
      <c r="C9" s="219"/>
    </row>
    <row r="10" spans="1:3" ht="46.5" customHeight="1" x14ac:dyDescent="0.35">
      <c r="A10" s="218"/>
      <c r="B10" s="1"/>
      <c r="C10" s="219"/>
    </row>
    <row r="12" spans="1:3" ht="87.65" customHeight="1" x14ac:dyDescent="0.35">
      <c r="A12" s="220" t="s">
        <v>42</v>
      </c>
      <c r="B12" s="220"/>
      <c r="C12" s="220"/>
    </row>
    <row r="13" spans="1:3" ht="46.5" customHeight="1" x14ac:dyDescent="0.35">
      <c r="A13" s="220" t="s">
        <v>43</v>
      </c>
      <c r="B13" s="220"/>
      <c r="C13" s="220"/>
    </row>
  </sheetData>
  <mergeCells count="5">
    <mergeCell ref="A1:C1"/>
    <mergeCell ref="A4:A10"/>
    <mergeCell ref="C4:C10"/>
    <mergeCell ref="A12:C12"/>
    <mergeCell ref="A13:C1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Report History Log</vt:lpstr>
      <vt:lpstr>Report Info</vt:lpstr>
      <vt:lpstr>Summary </vt:lpstr>
      <vt:lpstr>Incident Details</vt:lpstr>
      <vt:lpstr>Definitions</vt:lpstr>
      <vt:lpstr>Instructions</vt:lpstr>
      <vt:lpstr>Dropdowns</vt:lpstr>
      <vt:lpstr>Attestation and Notes</vt:lpstr>
    </vt:vector>
  </TitlesOfParts>
  <Company>Magellan Health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qndavenport</dc:creator>
  <cp:lastModifiedBy>Hexter Bennett</cp:lastModifiedBy>
  <cp:lastPrinted>2014-09-08T15:53:52Z</cp:lastPrinted>
  <dcterms:created xsi:type="dcterms:W3CDTF">2013-02-06T19:25:11Z</dcterms:created>
  <dcterms:modified xsi:type="dcterms:W3CDTF">2026-03-31T15:39:57Z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599526-06ca-49cc-9fa9-5307800a949a_Enabled">
    <vt:lpwstr>true</vt:lpwstr>
  </property>
  <property fmtid="{D5CDD505-2E9C-101B-9397-08002B2CF9AE}" pid="3" name="MSIP_Label_67599526-06ca-49cc-9fa9-5307800a949a_SetDate">
    <vt:lpwstr>2022-06-07T20:15:07Z</vt:lpwstr>
  </property>
  <property fmtid="{D5CDD505-2E9C-101B-9397-08002B2CF9AE}" pid="4" name="MSIP_Label_67599526-06ca-49cc-9fa9-5307800a949a_Method">
    <vt:lpwstr>Standard</vt:lpwstr>
  </property>
  <property fmtid="{D5CDD505-2E9C-101B-9397-08002B2CF9AE}" pid="5" name="MSIP_Label_67599526-06ca-49cc-9fa9-5307800a949a_Name">
    <vt:lpwstr>67599526-06ca-49cc-9fa9-5307800a949a</vt:lpwstr>
  </property>
  <property fmtid="{D5CDD505-2E9C-101B-9397-08002B2CF9AE}" pid="6" name="MSIP_Label_67599526-06ca-49cc-9fa9-5307800a949a_SiteId">
    <vt:lpwstr>fabb61b8-3afe-4e75-b934-a47f782b8cd7</vt:lpwstr>
  </property>
  <property fmtid="{D5CDD505-2E9C-101B-9397-08002B2CF9AE}" pid="7" name="MSIP_Label_67599526-06ca-49cc-9fa9-5307800a949a_ActionId">
    <vt:lpwstr>caaa147e-6a5b-4835-81e4-5eb7cc2210aa</vt:lpwstr>
  </property>
  <property fmtid="{D5CDD505-2E9C-101B-9397-08002B2CF9AE}" pid="8" name="MSIP_Label_67599526-06ca-49cc-9fa9-5307800a949a_ContentBits">
    <vt:lpwstr>0</vt:lpwstr>
  </property>
</Properties>
</file>